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OUP - OPERATIONS\Investor Relations\1 INVESTORS\9 Property Book\FY20\"/>
    </mc:Choice>
  </mc:AlternateContent>
  <xr:revisionPtr revIDLastSave="0" documentId="13_ncr:1_{87638335-C100-4FBC-9CA4-E4B84507633A}" xr6:coauthVersionLast="45" xr6:coauthVersionMax="45" xr10:uidLastSave="{00000000-0000-0000-0000-000000000000}"/>
  <bookViews>
    <workbookView xWindow="-28920" yWindow="75" windowWidth="29040" windowHeight="15840" xr2:uid="{4406812C-2F66-4E56-9ACE-826869534203}"/>
  </bookViews>
  <sheets>
    <sheet name="FY20 Property Data Sheet" sheetId="1" r:id="rId1"/>
  </sheets>
  <externalReferences>
    <externalReference r:id="rId2"/>
    <externalReference r:id="rId3"/>
    <externalReference r:id="rId4"/>
  </externalReferences>
  <definedNames>
    <definedName name="_xlnm.Print_Area" localSheetId="0">'FY20 Property Data Sheet'!$B$2:$M$36</definedName>
    <definedName name="Total_Area" localSheetId="0">OFFSET('[2]WALE Calc'!$O$4,1,0,COUNT('[2]WALE Calc'!$O4+'[2]WALE Calc'!$O4:$O800),1)</definedName>
    <definedName name="Total_Area">OFFSET('[3]WALE Calc'!$O$4,1,0,COUNT('[3]WALE Calc'!$O4+'[3]WALE Calc'!$O4:$O800),1)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4" i="1" l="1" a="1"/>
  <c r="G34" i="1" s="1"/>
  <c r="E34" i="1" a="1"/>
  <c r="E34" i="1" s="1"/>
  <c r="D34" i="1" a="1"/>
  <c r="D34" i="1" s="1"/>
  <c r="G33" i="1" a="1"/>
  <c r="G33" i="1" s="1"/>
  <c r="E33" i="1" a="1"/>
  <c r="E33" i="1" s="1"/>
  <c r="D33" i="1" a="1"/>
  <c r="D33" i="1" s="1"/>
  <c r="G32" i="1" a="1"/>
  <c r="G32" i="1" s="1"/>
  <c r="E32" i="1" a="1"/>
  <c r="E32" i="1" s="1"/>
  <c r="D32" i="1" a="1"/>
  <c r="D32" i="1" s="1"/>
  <c r="G31" i="1" a="1"/>
  <c r="G31" i="1" s="1"/>
  <c r="E31" i="1" a="1"/>
  <c r="E31" i="1" s="1"/>
  <c r="D31" i="1" a="1"/>
  <c r="D31" i="1" s="1"/>
  <c r="G30" i="1" a="1"/>
  <c r="G30" i="1" s="1"/>
  <c r="E30" i="1" a="1"/>
  <c r="E30" i="1" s="1"/>
  <c r="D30" i="1" a="1"/>
  <c r="D30" i="1" s="1"/>
  <c r="G29" i="1" a="1"/>
  <c r="G29" i="1" s="1"/>
  <c r="E29" i="1" a="1"/>
  <c r="E29" i="1" s="1"/>
  <c r="D29" i="1" a="1"/>
  <c r="D29" i="1" s="1"/>
  <c r="K20" i="1" a="1"/>
  <c r="K20" i="1" s="1"/>
  <c r="J20" i="1"/>
  <c r="J20" i="1" a="1"/>
  <c r="I20" i="1" a="1"/>
  <c r="I20" i="1" s="1"/>
  <c r="H20" i="1" a="1"/>
  <c r="H20" i="1" s="1"/>
  <c r="G20" i="1" a="1"/>
  <c r="G20" i="1" s="1"/>
  <c r="E20" i="1" a="1"/>
  <c r="E20" i="1" s="1"/>
  <c r="K19" i="1" a="1"/>
  <c r="K19" i="1" s="1"/>
  <c r="J19" i="1" a="1"/>
  <c r="J19" i="1" s="1"/>
  <c r="I19" i="1" a="1"/>
  <c r="I19" i="1" s="1"/>
  <c r="H19" i="1"/>
  <c r="H19" i="1" a="1"/>
  <c r="G19" i="1" a="1"/>
  <c r="G19" i="1" s="1"/>
  <c r="E19" i="1" a="1"/>
  <c r="E19" i="1" s="1"/>
  <c r="K15" i="1"/>
  <c r="K15" i="1" a="1"/>
  <c r="J15" i="1" a="1"/>
  <c r="J15" i="1" s="1"/>
  <c r="I15" i="1" a="1"/>
  <c r="I15" i="1" s="1"/>
  <c r="H15" i="1" a="1"/>
  <c r="H15" i="1" s="1"/>
  <c r="G15" i="1" a="1"/>
  <c r="G15" i="1" s="1"/>
  <c r="E15" i="1" a="1"/>
  <c r="E15" i="1" s="1"/>
  <c r="K14" i="1" a="1"/>
  <c r="K14" i="1" s="1"/>
  <c r="J14" i="1" a="1"/>
  <c r="J14" i="1" s="1"/>
  <c r="I14" i="1"/>
  <c r="I14" i="1" a="1"/>
  <c r="H14" i="1" a="1"/>
  <c r="H14" i="1" s="1"/>
  <c r="G14" i="1" a="1"/>
  <c r="G14" i="1" s="1"/>
  <c r="E14" i="1" a="1"/>
  <c r="E14" i="1" s="1"/>
  <c r="K13" i="1" a="1"/>
  <c r="K13" i="1" s="1"/>
  <c r="J13" i="1" a="1"/>
  <c r="J13" i="1" s="1"/>
  <c r="I13" i="1" a="1"/>
  <c r="I13" i="1" s="1"/>
  <c r="H13" i="1" a="1"/>
  <c r="H13" i="1" s="1"/>
  <c r="G13" i="1"/>
  <c r="G13" i="1" a="1"/>
  <c r="E13" i="1" a="1"/>
  <c r="E13" i="1" s="1"/>
  <c r="K12" i="1" a="1"/>
  <c r="K12" i="1" s="1"/>
  <c r="J12" i="1" a="1"/>
  <c r="J12" i="1" s="1"/>
  <c r="I12" i="1" a="1"/>
  <c r="I12" i="1" s="1"/>
  <c r="H12" i="1" a="1"/>
  <c r="H12" i="1" s="1"/>
  <c r="G12" i="1" a="1"/>
  <c r="G12" i="1" s="1"/>
  <c r="E12" i="1" a="1"/>
  <c r="E12" i="1" s="1"/>
  <c r="K11" i="1" a="1"/>
  <c r="K11" i="1" s="1"/>
  <c r="J11" i="1" a="1"/>
  <c r="J11" i="1" s="1"/>
  <c r="I11" i="1" a="1"/>
  <c r="I11" i="1" s="1"/>
  <c r="H11" i="1" a="1"/>
  <c r="H11" i="1" s="1"/>
  <c r="G11" i="1" a="1"/>
  <c r="G11" i="1" s="1"/>
  <c r="E11" i="1" a="1"/>
  <c r="E11" i="1" s="1"/>
  <c r="K10" i="1" a="1"/>
  <c r="K10" i="1" s="1"/>
  <c r="J10" i="1" a="1"/>
  <c r="J10" i="1" s="1"/>
  <c r="I10" i="1" a="1"/>
  <c r="I10" i="1" s="1"/>
  <c r="H10" i="1" a="1"/>
  <c r="H10" i="1" s="1"/>
  <c r="G10" i="1" a="1"/>
  <c r="G10" i="1" s="1"/>
  <c r="E10" i="1" a="1"/>
  <c r="E10" i="1" s="1"/>
  <c r="K9" i="1" a="1"/>
  <c r="K9" i="1" s="1"/>
  <c r="J9" i="1" a="1"/>
  <c r="J9" i="1" s="1"/>
  <c r="I9" i="1" a="1"/>
  <c r="I9" i="1" s="1"/>
  <c r="H9" i="1" a="1"/>
  <c r="H9" i="1" s="1"/>
  <c r="G9" i="1" a="1"/>
  <c r="G9" i="1" s="1"/>
  <c r="E9" i="1" a="1"/>
  <c r="E9" i="1" s="1"/>
  <c r="K8" i="1" a="1"/>
  <c r="K8" i="1" s="1"/>
  <c r="J8" i="1" a="1"/>
  <c r="J8" i="1" s="1"/>
  <c r="I8" i="1" a="1"/>
  <c r="I8" i="1" s="1"/>
  <c r="H8" i="1" a="1"/>
  <c r="H8" i="1" s="1"/>
  <c r="G8" i="1" a="1"/>
  <c r="G8" i="1" s="1"/>
  <c r="E8" i="1" a="1"/>
  <c r="E8" i="1" s="1"/>
  <c r="K7" i="1" a="1"/>
  <c r="K7" i="1" s="1"/>
  <c r="J7" i="1" a="1"/>
  <c r="J7" i="1" s="1"/>
  <c r="I7" i="1" a="1"/>
  <c r="I7" i="1" s="1"/>
  <c r="H7" i="1" a="1"/>
  <c r="H7" i="1" s="1"/>
  <c r="G7" i="1" a="1"/>
  <c r="G7" i="1" s="1"/>
  <c r="E7" i="1" a="1"/>
  <c r="E7" i="1" s="1"/>
  <c r="K6" i="1" a="1"/>
  <c r="K6" i="1" s="1"/>
  <c r="J6" i="1" a="1"/>
  <c r="J6" i="1" s="1"/>
  <c r="I6" i="1" a="1"/>
  <c r="I6" i="1" s="1"/>
  <c r="H6" i="1" a="1"/>
  <c r="H6" i="1" s="1"/>
  <c r="G6" i="1" a="1"/>
  <c r="G6" i="1" s="1"/>
  <c r="E6" i="1" a="1"/>
  <c r="E6" i="1" s="1"/>
  <c r="K5" i="1" a="1"/>
  <c r="K5" i="1" s="1"/>
  <c r="J5" i="1" a="1"/>
  <c r="J5" i="1" s="1"/>
  <c r="I5" i="1" a="1"/>
  <c r="I5" i="1" s="1"/>
  <c r="H5" i="1" a="1"/>
  <c r="H5" i="1" s="1"/>
  <c r="G5" i="1" a="1"/>
  <c r="G5" i="1" s="1"/>
  <c r="E5" i="1" a="1"/>
  <c r="E5" i="1" s="1"/>
  <c r="G35" i="1" l="1"/>
  <c r="G16" i="1"/>
  <c r="G17" i="1" s="1"/>
  <c r="G21" i="1"/>
  <c r="G22" i="1" s="1"/>
  <c r="D35" i="1"/>
  <c r="E35" i="1"/>
  <c r="G24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<sst xmlns="http://schemas.openxmlformats.org/spreadsheetml/2006/main" count="76" uniqueCount="72">
  <si>
    <t>LOCATION</t>
  </si>
  <si>
    <t>OWNERSHIP</t>
  </si>
  <si>
    <t>MAJOR TENANTS</t>
  </si>
  <si>
    <t>VALUATION 
AT 30 JUNE 2020</t>
  </si>
  <si>
    <t>CAPITALISATION RATE</t>
  </si>
  <si>
    <t>OCCUPANCY</t>
  </si>
  <si>
    <t>NABERS RATING (ENERGY)</t>
  </si>
  <si>
    <t>NABERS RATING (WATER)</t>
  </si>
  <si>
    <t>Commercial Investment Properties</t>
  </si>
  <si>
    <t>Office</t>
  </si>
  <si>
    <t>$'000</t>
  </si>
  <si>
    <t>51 Allara Street</t>
  </si>
  <si>
    <t>Canberra, ACT</t>
  </si>
  <si>
    <t>Campaign Monitor, Zabulon &amp; HarperCollins</t>
  </si>
  <si>
    <t>11 Bowden Street</t>
  </si>
  <si>
    <t>Alexandria, NSW</t>
  </si>
  <si>
    <t xml:space="preserve">William Angliss Institute / APG &amp; Co </t>
  </si>
  <si>
    <t>99 Walker Street</t>
  </si>
  <si>
    <t>North Sydney, NSW</t>
  </si>
  <si>
    <t>Jemena, GE Capital &amp; Coles</t>
  </si>
  <si>
    <t>201 Elizabeth Street</t>
  </si>
  <si>
    <t>Sydney, NSW</t>
  </si>
  <si>
    <t xml:space="preserve">OneSteel Reinforcing, </t>
  </si>
  <si>
    <t>14 Martin Place</t>
  </si>
  <si>
    <t xml:space="preserve">World Bank, NGS Super and Long Chim </t>
  </si>
  <si>
    <t>324 Queen Street</t>
  </si>
  <si>
    <t>Brisbane, QLD</t>
  </si>
  <si>
    <t>Allianz, ANZ &amp; Brookfield Multiplex</t>
  </si>
  <si>
    <t>2 King Street</t>
  </si>
  <si>
    <t>Fortitude Valley, QLD</t>
  </si>
  <si>
    <t>Lend Lease &amp; SMEC</t>
  </si>
  <si>
    <t>Westpac House</t>
  </si>
  <si>
    <t>Adelaide, SA</t>
  </si>
  <si>
    <t>Westpac, HWL Ebsworth &amp; SA Government</t>
  </si>
  <si>
    <t>452 Johnston Street</t>
  </si>
  <si>
    <t>Abbotsford, VIC</t>
  </si>
  <si>
    <t>Computershare</t>
  </si>
  <si>
    <t>710 Collins Street</t>
  </si>
  <si>
    <t>Docklands, VIC</t>
  </si>
  <si>
    <t xml:space="preserve">Minister of Finance &amp; Victorian Building Authority </t>
  </si>
  <si>
    <t>464 St Kilda Road</t>
  </si>
  <si>
    <t>St Kilda, VIC</t>
  </si>
  <si>
    <t>VACC, Macquarie Leasing &amp; Toll Transport</t>
  </si>
  <si>
    <t>Other Office (10 assets)</t>
  </si>
  <si>
    <t>50%-100%</t>
  </si>
  <si>
    <t>Total Office</t>
  </si>
  <si>
    <t>Other (Retail and Industrial)</t>
  </si>
  <si>
    <t>Ashfield Mall</t>
  </si>
  <si>
    <t>Ashfield, NSW</t>
  </si>
  <si>
    <t>Woolworths, Coles, Kmart &amp; Aldi</t>
  </si>
  <si>
    <t>Lutwyche City Shopping Centre</t>
  </si>
  <si>
    <t>Coles &amp; Aldi</t>
  </si>
  <si>
    <t>N/A</t>
  </si>
  <si>
    <t>Other properties (3 assets)</t>
  </si>
  <si>
    <t>TOTAL COMMERCIAL INVESTMENT PROPERTIES</t>
  </si>
  <si>
    <t>Self Storage Investment Properties</t>
  </si>
  <si>
    <t>NUMBER OF PROPERTIES</t>
  </si>
  <si>
    <t>State</t>
  </si>
  <si>
    <t>% PER STATE</t>
  </si>
  <si>
    <t>ACT</t>
  </si>
  <si>
    <t>NSW</t>
  </si>
  <si>
    <t>QLD</t>
  </si>
  <si>
    <t>VIC</t>
  </si>
  <si>
    <t>WA</t>
  </si>
  <si>
    <t>NZ</t>
  </si>
  <si>
    <t>TOTAL SELF STORAGE INVESTMENT PROPERTIES</t>
  </si>
  <si>
    <r>
      <rPr>
        <b/>
        <sz val="10"/>
        <color theme="1"/>
        <rFont val="Arial"/>
        <family val="2"/>
      </rPr>
      <t>FY20 Property Data Sheet</t>
    </r>
    <r>
      <rPr>
        <sz val="10"/>
        <color theme="1"/>
        <rFont val="Arial"/>
        <family val="2"/>
      </rPr>
      <t xml:space="preserve">
As at 30 June 2020</t>
    </r>
  </si>
  <si>
    <t>NLA
(SQM)</t>
  </si>
  <si>
    <t>WALE 
(BY INCOME)</t>
  </si>
  <si>
    <t>LAST EXTERNAL 
VALUATION DATE</t>
  </si>
  <si>
    <t>INVESTMENT PROPERTIES</t>
  </si>
  <si>
    <t>Total Other (Retail and Industrial)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</si>
</sst>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_-&quot;$&quot;* #,##0_-;\-&quot;$&quot;* #,##0_-;_-&quot;$&quot;* &quot;-&quot;??_-;_-@_-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25385C"/>
        <bgColor indexed="64"/>
      </patternFill>
    </fill>
    <fill>
      <patternFill patternType="solid">
        <fgColor rgb="FF0076BD"/>
        <bgColor indexed="64"/>
      </patternFill>
    </fill>
    <fill>
      <patternFill patternType="solid">
        <fgColor rgb="FF40B6E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8">
    <xf numFmtId="0" fontId="0" fillId="0" borderId="0" xfId="0"/>
    <xf numFmtId="0" fontId="2" fillId="4" borderId="0" xfId="3" applyFont="1" applyFill="1" applyAlignment="1">
      <alignment horizontal="right"/>
    </xf>
    <xf numFmtId="9" fontId="3" fillId="0" borderId="0" xfId="5" applyFont="1"/>
    <xf numFmtId="9" fontId="3" fillId="5" borderId="0" xfId="5" applyFont="1" applyFill="1"/>
    <xf numFmtId="17" fontId="3" fillId="5" borderId="0" xfId="3" applyNumberFormat="1" applyFont="1" applyFill="1" applyAlignment="1">
      <alignment horizontal="right"/>
    </xf>
    <xf numFmtId="17" fontId="3" fillId="0" borderId="0" xfId="3" applyNumberFormat="1" applyFont="1" applyAlignment="1">
      <alignment horizontal="right"/>
    </xf>
    <xf numFmtId="9" fontId="3" fillId="5" borderId="0" xfId="5" applyFont="1" applyFill="1" applyAlignment="1">
      <alignment horizontal="right"/>
    </xf>
    <xf numFmtId="164" fontId="4" fillId="6" borderId="1" xfId="4" applyNumberFormat="1" applyFont="1" applyFill="1" applyBorder="1"/>
    <xf numFmtId="9" fontId="4" fillId="6" borderId="1" xfId="5" applyFont="1" applyFill="1" applyBorder="1" applyAlignment="1">
      <alignment horizontal="center"/>
    </xf>
    <xf numFmtId="165" fontId="4" fillId="6" borderId="1" xfId="4" applyNumberFormat="1" applyFont="1" applyFill="1" applyBorder="1" applyAlignment="1">
      <alignment horizontal="center"/>
    </xf>
    <xf numFmtId="0" fontId="5" fillId="0" borderId="0" xfId="3" applyFont="1"/>
    <xf numFmtId="0" fontId="4" fillId="6" borderId="2" xfId="3" applyFont="1" applyFill="1" applyBorder="1"/>
    <xf numFmtId="164" fontId="4" fillId="6" borderId="2" xfId="4" applyNumberFormat="1" applyFont="1" applyFill="1" applyBorder="1"/>
    <xf numFmtId="166" fontId="4" fillId="6" borderId="2" xfId="6" applyNumberFormat="1" applyFont="1" applyFill="1" applyBorder="1"/>
    <xf numFmtId="9" fontId="4" fillId="6" borderId="2" xfId="5" applyFont="1" applyFill="1" applyBorder="1" applyAlignment="1">
      <alignment horizontal="center"/>
    </xf>
    <xf numFmtId="165" fontId="4" fillId="6" borderId="2" xfId="4" applyNumberFormat="1" applyFont="1" applyFill="1" applyBorder="1" applyAlignment="1">
      <alignment horizontal="center"/>
    </xf>
    <xf numFmtId="9" fontId="2" fillId="0" borderId="0" xfId="5" applyFont="1" applyFill="1" applyBorder="1" applyAlignment="1"/>
    <xf numFmtId="9" fontId="6" fillId="0" borderId="0" xfId="5" applyFont="1" applyFill="1" applyBorder="1" applyAlignment="1">
      <alignment horizontal="right"/>
    </xf>
    <xf numFmtId="9" fontId="4" fillId="0" borderId="0" xfId="5" applyFont="1" applyFill="1" applyBorder="1"/>
    <xf numFmtId="0" fontId="4" fillId="0" borderId="0" xfId="3" applyFont="1"/>
    <xf numFmtId="9" fontId="4" fillId="0" borderId="0" xfId="5" applyFont="1" applyFill="1" applyBorder="1" applyAlignment="1">
      <alignment horizontal="center"/>
    </xf>
    <xf numFmtId="0" fontId="5" fillId="0" borderId="5" xfId="3" applyFont="1" applyBorder="1"/>
    <xf numFmtId="0" fontId="1" fillId="0" borderId="0" xfId="3" applyFont="1"/>
    <xf numFmtId="0" fontId="1" fillId="0" borderId="0" xfId="3" applyFont="1"/>
    <xf numFmtId="0" fontId="1" fillId="0" borderId="0" xfId="3" applyFont="1" applyAlignment="1">
      <alignment wrapText="1"/>
    </xf>
    <xf numFmtId="0" fontId="1" fillId="3" borderId="0" xfId="3" applyFont="1" applyFill="1"/>
    <xf numFmtId="0" fontId="1" fillId="4" borderId="0" xfId="3" applyFont="1" applyFill="1"/>
    <xf numFmtId="17" fontId="1" fillId="0" borderId="0" xfId="3" applyNumberFormat="1" applyFont="1" applyAlignment="1">
      <alignment horizontal="right"/>
    </xf>
    <xf numFmtId="0" fontId="1" fillId="5" borderId="0" xfId="3" applyFont="1" applyFill="1"/>
    <xf numFmtId="17" fontId="1" fillId="5" borderId="0" xfId="3" applyNumberFormat="1" applyFont="1" applyFill="1" applyAlignment="1">
      <alignment horizontal="right"/>
    </xf>
    <xf numFmtId="0" fontId="1" fillId="4" borderId="0" xfId="3" applyFont="1" applyFill="1" applyAlignment="1">
      <alignment horizontal="right"/>
    </xf>
    <xf numFmtId="0" fontId="1" fillId="0" borderId="0" xfId="3" applyFont="1" applyAlignment="1">
      <alignment horizontal="center"/>
    </xf>
    <xf numFmtId="0" fontId="1" fillId="0" borderId="0" xfId="3" applyFont="1" applyAlignment="1">
      <alignment wrapText="1"/>
    </xf>
    <xf numFmtId="164" fontId="1" fillId="0" borderId="0" xfId="4" applyNumberFormat="1" applyFont="1" applyFill="1"/>
    <xf numFmtId="0" fontId="2" fillId="0" borderId="0" xfId="3" applyFont="1" applyAlignment="1">
      <alignment horizontal="center"/>
    </xf>
    <xf numFmtId="0" fontId="2" fillId="0" borderId="0" xfId="3" applyFont="1"/>
    <xf numFmtId="9" fontId="1" fillId="0" borderId="0" xfId="5" applyFont="1" applyFill="1"/>
    <xf numFmtId="0" fontId="2" fillId="0" borderId="0" xfId="3" applyFont="1" applyAlignment="1">
      <alignment horizontal="center"/>
    </xf>
    <xf numFmtId="0" fontId="7" fillId="2" borderId="0" xfId="3" applyFont="1" applyFill="1" applyAlignment="1">
      <alignment horizontal="left" wrapText="1"/>
    </xf>
    <xf numFmtId="0" fontId="7" fillId="2" borderId="0" xfId="3" applyFont="1" applyFill="1" applyAlignment="1">
      <alignment horizontal="right" wrapText="1"/>
    </xf>
    <xf numFmtId="164" fontId="7" fillId="2" borderId="0" xfId="4" applyNumberFormat="1" applyFont="1" applyFill="1" applyAlignment="1">
      <alignment horizontal="right" wrapText="1"/>
    </xf>
    <xf numFmtId="9" fontId="7" fillId="2" borderId="0" xfId="5" applyFont="1" applyFill="1" applyAlignment="1">
      <alignment horizontal="right" wrapText="1"/>
    </xf>
    <xf numFmtId="164" fontId="1" fillId="3" borderId="0" xfId="4" applyNumberFormat="1" applyFont="1" applyFill="1"/>
    <xf numFmtId="9" fontId="1" fillId="3" borderId="0" xfId="5" applyFont="1" applyFill="1" applyAlignment="1">
      <alignment horizontal="center"/>
    </xf>
    <xf numFmtId="164" fontId="1" fillId="4" borderId="0" xfId="4" applyNumberFormat="1" applyFont="1" applyFill="1"/>
    <xf numFmtId="9" fontId="1" fillId="4" borderId="0" xfId="5" applyFont="1" applyFill="1" applyAlignment="1">
      <alignment horizontal="center"/>
    </xf>
    <xf numFmtId="165" fontId="1" fillId="4" borderId="0" xfId="4" applyNumberFormat="1" applyFont="1" applyFill="1" applyAlignment="1">
      <alignment horizontal="center"/>
    </xf>
    <xf numFmtId="164" fontId="1" fillId="0" borderId="0" xfId="4" applyNumberFormat="1" applyFont="1"/>
    <xf numFmtId="166" fontId="1" fillId="0" borderId="0" xfId="6" applyNumberFormat="1" applyFont="1"/>
    <xf numFmtId="10" fontId="1" fillId="0" borderId="0" xfId="2" applyNumberFormat="1" applyFont="1"/>
    <xf numFmtId="165" fontId="1" fillId="0" borderId="0" xfId="4" applyNumberFormat="1" applyFont="1"/>
    <xf numFmtId="9" fontId="1" fillId="0" borderId="0" xfId="2" applyFont="1"/>
    <xf numFmtId="2" fontId="1" fillId="0" borderId="0" xfId="4" applyNumberFormat="1" applyFont="1" applyAlignment="1">
      <alignment horizontal="right"/>
    </xf>
    <xf numFmtId="164" fontId="1" fillId="5" borderId="0" xfId="4" applyNumberFormat="1" applyFont="1" applyFill="1"/>
    <xf numFmtId="166" fontId="1" fillId="5" borderId="0" xfId="6" applyNumberFormat="1" applyFont="1" applyFill="1"/>
    <xf numFmtId="10" fontId="1" fillId="5" borderId="0" xfId="2" applyNumberFormat="1" applyFont="1" applyFill="1"/>
    <xf numFmtId="165" fontId="1" fillId="5" borderId="0" xfId="4" applyNumberFormat="1" applyFont="1" applyFill="1"/>
    <xf numFmtId="9" fontId="1" fillId="5" borderId="0" xfId="2" applyFont="1" applyFill="1"/>
    <xf numFmtId="2" fontId="1" fillId="5" borderId="0" xfId="4" applyNumberFormat="1" applyFont="1" applyFill="1" applyAlignment="1">
      <alignment horizontal="right"/>
    </xf>
    <xf numFmtId="2" fontId="1" fillId="5" borderId="0" xfId="4" applyNumberFormat="1" applyFont="1" applyFill="1" applyAlignment="1">
      <alignment horizontal="center"/>
    </xf>
    <xf numFmtId="165" fontId="1" fillId="0" borderId="0" xfId="4" applyNumberFormat="1" applyFont="1" applyAlignment="1">
      <alignment horizontal="center"/>
    </xf>
    <xf numFmtId="165" fontId="1" fillId="5" borderId="0" xfId="4" applyNumberFormat="1" applyFont="1" applyFill="1" applyAlignment="1">
      <alignment horizontal="right"/>
    </xf>
    <xf numFmtId="164" fontId="1" fillId="0" borderId="0" xfId="4" applyNumberFormat="1" applyFont="1" applyBorder="1"/>
    <xf numFmtId="166" fontId="1" fillId="0" borderId="0" xfId="6" applyNumberFormat="1" applyFont="1" applyBorder="1"/>
    <xf numFmtId="9" fontId="1" fillId="0" borderId="0" xfId="5" applyFont="1" applyBorder="1" applyAlignment="1">
      <alignment horizontal="center"/>
    </xf>
    <xf numFmtId="165" fontId="1" fillId="0" borderId="0" xfId="4" applyNumberFormat="1" applyFont="1" applyBorder="1" applyAlignment="1">
      <alignment horizontal="center"/>
    </xf>
    <xf numFmtId="0" fontId="2" fillId="3" borderId="0" xfId="3" applyFont="1" applyFill="1"/>
    <xf numFmtId="164" fontId="2" fillId="3" borderId="0" xfId="4" applyNumberFormat="1" applyFont="1" applyFill="1"/>
    <xf numFmtId="0" fontId="2" fillId="3" borderId="0" xfId="3" applyFont="1" applyFill="1" applyAlignment="1">
      <alignment horizontal="center"/>
    </xf>
    <xf numFmtId="0" fontId="6" fillId="4" borderId="3" xfId="3" applyFont="1" applyFill="1" applyBorder="1"/>
    <xf numFmtId="15" fontId="6" fillId="4" borderId="3" xfId="3" applyNumberFormat="1" applyFont="1" applyFill="1" applyBorder="1" applyAlignment="1">
      <alignment horizontal="right"/>
    </xf>
    <xf numFmtId="15" fontId="6" fillId="4" borderId="3" xfId="3" applyNumberFormat="1" applyFont="1" applyFill="1" applyBorder="1" applyAlignment="1">
      <alignment horizontal="right" wrapText="1"/>
    </xf>
    <xf numFmtId="49" fontId="6" fillId="4" borderId="3" xfId="3" applyNumberFormat="1" applyFont="1" applyFill="1" applyBorder="1" applyAlignment="1">
      <alignment horizontal="right"/>
    </xf>
    <xf numFmtId="49" fontId="6" fillId="0" borderId="0" xfId="3" applyNumberFormat="1" applyFont="1" applyAlignment="1">
      <alignment horizontal="right"/>
    </xf>
    <xf numFmtId="0" fontId="6" fillId="4" borderId="4" xfId="3" applyFont="1" applyFill="1" applyBorder="1"/>
    <xf numFmtId="17" fontId="6" fillId="4" borderId="4" xfId="3" applyNumberFormat="1" applyFont="1" applyFill="1" applyBorder="1" applyAlignment="1">
      <alignment horizontal="right"/>
    </xf>
    <xf numFmtId="15" fontId="6" fillId="4" borderId="4" xfId="3" applyNumberFormat="1" applyFont="1" applyFill="1" applyBorder="1" applyAlignment="1">
      <alignment horizontal="right" wrapText="1"/>
    </xf>
    <xf numFmtId="17" fontId="6" fillId="0" borderId="0" xfId="3" applyNumberFormat="1" applyFont="1" applyAlignment="1">
      <alignment horizontal="right"/>
    </xf>
    <xf numFmtId="43" fontId="6" fillId="0" borderId="0" xfId="1" applyFont="1" applyAlignment="1">
      <alignment horizontal="right"/>
    </xf>
    <xf numFmtId="9" fontId="1" fillId="0" borderId="0" xfId="2" applyFont="1" applyBorder="1"/>
    <xf numFmtId="9" fontId="1" fillId="0" borderId="0" xfId="5" applyFont="1" applyFill="1" applyBorder="1" applyAlignment="1">
      <alignment horizontal="center"/>
    </xf>
    <xf numFmtId="164" fontId="1" fillId="5" borderId="0" xfId="4" applyNumberFormat="1" applyFont="1" applyFill="1" applyBorder="1"/>
    <xf numFmtId="9" fontId="1" fillId="5" borderId="0" xfId="5" applyFont="1" applyFill="1" applyBorder="1" applyAlignment="1">
      <alignment horizontal="center"/>
    </xf>
    <xf numFmtId="9" fontId="1" fillId="5" borderId="0" xfId="2" applyFont="1" applyFill="1" applyBorder="1"/>
    <xf numFmtId="9" fontId="1" fillId="0" borderId="0" xfId="5" applyFont="1"/>
    <xf numFmtId="0" fontId="2" fillId="5" borderId="0" xfId="3" applyFont="1" applyFill="1"/>
    <xf numFmtId="0" fontId="7" fillId="6" borderId="1" xfId="3" applyFont="1" applyFill="1" applyBorder="1"/>
    <xf numFmtId="0" fontId="7" fillId="3" borderId="0" xfId="3" applyFont="1" applyFill="1"/>
    <xf numFmtId="0" fontId="7" fillId="6" borderId="2" xfId="3" applyFont="1" applyFill="1" applyBorder="1"/>
    <xf numFmtId="0" fontId="2" fillId="0" borderId="5" xfId="3" applyFont="1" applyBorder="1"/>
    <xf numFmtId="164" fontId="7" fillId="6" borderId="1" xfId="4" applyNumberFormat="1" applyFont="1" applyFill="1" applyBorder="1"/>
    <xf numFmtId="9" fontId="7" fillId="6" borderId="1" xfId="5" applyFont="1" applyFill="1" applyBorder="1" applyAlignment="1">
      <alignment horizontal="center"/>
    </xf>
    <xf numFmtId="9" fontId="7" fillId="6" borderId="1" xfId="2" applyFont="1" applyFill="1" applyBorder="1"/>
    <xf numFmtId="166" fontId="7" fillId="6" borderId="1" xfId="6" applyNumberFormat="1" applyFont="1" applyFill="1" applyBorder="1"/>
    <xf numFmtId="10" fontId="7" fillId="6" borderId="1" xfId="5" applyNumberFormat="1" applyFont="1" applyFill="1" applyBorder="1"/>
    <xf numFmtId="166" fontId="7" fillId="6" borderId="1" xfId="6" applyNumberFormat="1" applyFont="1" applyFill="1" applyBorder="1" applyAlignment="1">
      <alignment horizontal="right"/>
    </xf>
    <xf numFmtId="165" fontId="7" fillId="6" borderId="1" xfId="4" applyNumberFormat="1" applyFont="1" applyFill="1" applyBorder="1" applyAlignment="1">
      <alignment horizontal="center"/>
    </xf>
    <xf numFmtId="0" fontId="2" fillId="4" borderId="0" xfId="3" applyFont="1" applyFill="1"/>
  </cellXfs>
  <cellStyles count="7">
    <cellStyle name="Comma" xfId="1" builtinId="3"/>
    <cellStyle name="Comma 3" xfId="4" xr:uid="{6781D6D8-A521-44E0-9B21-C597B037595E}"/>
    <cellStyle name="Currency 2" xfId="6" xr:uid="{9A66B95E-0DC3-411A-B72D-3D2B19C709C7}"/>
    <cellStyle name="Normal" xfId="0" builtinId="0"/>
    <cellStyle name="Normal 4" xfId="3" xr:uid="{A1236A9D-B8D3-4A0C-87D7-126C3B42F7A2}"/>
    <cellStyle name="Percent" xfId="2" builtinId="5"/>
    <cellStyle name="Percent 4" xfId="5" xr:uid="{9D4E05A5-F7E0-4548-BA04-148B2F8616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277812</xdr:colOff>
      <xdr:row>0</xdr:row>
      <xdr:rowOff>111125</xdr:rowOff>
    </xdr:from>
    <xdr:ext cx="1714500" cy="665279"/>
    <xdr:pic>
      <xdr:nvPicPr>
        <xdr:cNvPr id="2" name="Picture 1">
          <a:extLst>
            <a:ext uri="{FF2B5EF4-FFF2-40B4-BE49-F238E27FC236}">
              <a16:creationId xmlns:a16="http://schemas.microsoft.com/office/drawing/2014/main" id="{EF6BCC79-727F-491A-AA2D-019EC0CD7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412" y="111125"/>
          <a:ext cx="1714500" cy="665279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bacusfundsmanagement.sharepoint.com/sites/PropertyBook/Shared%20Documents/FY20/FY20%20Property%20Book%20(editing%20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:\Users\EGoodridge\Desktop\WALE%20Report%20SL%20SaaS%20-%20Full%20Year%20-%203006201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bacusfundsmanagement.sharepoint.com/FINANCE/F%20Financial%20Analysis/ABP%20FY20%20H2/WALE/WALE%20Report%20SL%20SaaS%20-%20Full%20Year%20-%203006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Y20 Property Data Sheet"/>
      <sheetName val="Investment Portfolio"/>
      <sheetName val="Principal Portfolio"/>
      <sheetName val="Minority Portfolio"/>
      <sheetName val="Small and Other"/>
      <sheetName val="Self Storage"/>
      <sheetName val="Portfolio Construction"/>
      <sheetName val="APG YTD variance"/>
      <sheetName val="Total Area Rent"/>
      <sheetName val="Properties"/>
      <sheetName val="Value Range"/>
      <sheetName val="Inv. Properties"/>
    </sheetNames>
    <sheetDataSet>
      <sheetData sheetId="0"/>
      <sheetData sheetId="1"/>
      <sheetData sheetId="2">
        <row r="2">
          <cell r="B2" t="str">
            <v>Ashfield Mall</v>
          </cell>
          <cell r="G2">
            <v>5.7500000000000002E-2</v>
          </cell>
          <cell r="H2">
            <v>43800</v>
          </cell>
        </row>
        <row r="3">
          <cell r="B3" t="str">
            <v>Lutwyche City Shopping Centre</v>
          </cell>
          <cell r="G3">
            <v>0.06</v>
          </cell>
          <cell r="H3">
            <v>43983</v>
          </cell>
        </row>
        <row r="4">
          <cell r="B4" t="str">
            <v>99 Walker Street</v>
          </cell>
          <cell r="G4">
            <v>0.05</v>
          </cell>
          <cell r="H4">
            <v>43800</v>
          </cell>
        </row>
        <row r="5">
          <cell r="B5" t="str">
            <v>201 Elizabeth Street</v>
          </cell>
          <cell r="G5">
            <v>0.05</v>
          </cell>
          <cell r="H5">
            <v>43983</v>
          </cell>
        </row>
        <row r="6">
          <cell r="B6" t="str">
            <v>14 Martin Place</v>
          </cell>
          <cell r="G6">
            <v>4.8750000000000002E-2</v>
          </cell>
          <cell r="H6">
            <v>43983</v>
          </cell>
        </row>
        <row r="7">
          <cell r="B7" t="str">
            <v>452 Johnston Street</v>
          </cell>
          <cell r="G7">
            <v>5.7500000000000002E-2</v>
          </cell>
          <cell r="H7">
            <v>43800</v>
          </cell>
        </row>
        <row r="8">
          <cell r="B8" t="str">
            <v>710 Collins Street</v>
          </cell>
          <cell r="G8">
            <v>5.2499999999999998E-2</v>
          </cell>
          <cell r="H8">
            <v>43983</v>
          </cell>
        </row>
        <row r="9">
          <cell r="B9" t="str">
            <v>Westpac House</v>
          </cell>
          <cell r="G9">
            <v>6.7500000000000004E-2</v>
          </cell>
          <cell r="H9">
            <v>43617</v>
          </cell>
        </row>
        <row r="10">
          <cell r="B10" t="str">
            <v>2 King Street</v>
          </cell>
          <cell r="G10">
            <v>5.7500000000000002E-2</v>
          </cell>
          <cell r="H10">
            <v>43800</v>
          </cell>
        </row>
        <row r="11">
          <cell r="B11" t="str">
            <v>324 Queen Street</v>
          </cell>
          <cell r="G11">
            <v>0.06</v>
          </cell>
          <cell r="H11">
            <v>43983</v>
          </cell>
        </row>
        <row r="12">
          <cell r="B12" t="str">
            <v>Virginia Park</v>
          </cell>
          <cell r="G12">
            <v>5.5E-2</v>
          </cell>
          <cell r="H12">
            <v>43252</v>
          </cell>
        </row>
        <row r="13">
          <cell r="B13" t="str">
            <v>11 Bowden Street</v>
          </cell>
          <cell r="G13">
            <v>5.5E-2</v>
          </cell>
          <cell r="H13">
            <v>43800</v>
          </cell>
        </row>
        <row r="14">
          <cell r="B14" t="str">
            <v>51 Allara Street</v>
          </cell>
          <cell r="G14">
            <v>7.7499999999999999E-2</v>
          </cell>
          <cell r="H14">
            <v>43435</v>
          </cell>
        </row>
        <row r="15">
          <cell r="B15" t="str">
            <v>464 St Kilda Road</v>
          </cell>
          <cell r="G15">
            <v>5.2499999999999998E-2</v>
          </cell>
          <cell r="H15">
            <v>43983</v>
          </cell>
        </row>
        <row r="16">
          <cell r="B16" t="str">
            <v>187 Todd Road</v>
          </cell>
          <cell r="G16">
            <v>0.06</v>
          </cell>
          <cell r="H16">
            <v>43800</v>
          </cell>
        </row>
        <row r="17">
          <cell r="B17" t="str">
            <v>33 Queen Street</v>
          </cell>
          <cell r="G17">
            <v>6.5000000000000002E-2</v>
          </cell>
          <cell r="H17">
            <v>43617</v>
          </cell>
        </row>
        <row r="18">
          <cell r="B18" t="str">
            <v>63-73 Ann Street</v>
          </cell>
          <cell r="G18">
            <v>5.1249999999999997E-2</v>
          </cell>
          <cell r="H18">
            <v>43800</v>
          </cell>
        </row>
        <row r="19">
          <cell r="B19" t="str">
            <v>444 Queen Street</v>
          </cell>
          <cell r="G19">
            <v>7.4999999999999997E-2</v>
          </cell>
          <cell r="H19">
            <v>43435</v>
          </cell>
        </row>
        <row r="20">
          <cell r="B20" t="str">
            <v>457-459 Church Street</v>
          </cell>
          <cell r="G20">
            <v>0</v>
          </cell>
          <cell r="H20">
            <v>43770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8">
          <cell r="B8" t="str">
            <v>a)   Retail</v>
          </cell>
        </row>
        <row r="9">
          <cell r="B9" t="str">
            <v>ABP PROPERTY</v>
          </cell>
        </row>
        <row r="10">
          <cell r="B10" t="str">
            <v>Ashfield Mall</v>
          </cell>
          <cell r="I10">
            <v>5.7500000000000002E-2</v>
          </cell>
          <cell r="J10">
            <v>96250</v>
          </cell>
        </row>
        <row r="11">
          <cell r="B11" t="str">
            <v>Lutwyche City Shopping Centre</v>
          </cell>
          <cell r="I11">
            <v>0.06</v>
          </cell>
          <cell r="J11">
            <v>69341.350420000017</v>
          </cell>
        </row>
        <row r="12">
          <cell r="B12" t="str">
            <v>Liverpool NSW - Liverpool Plaza</v>
          </cell>
        </row>
        <row r="13">
          <cell r="B13" t="str">
            <v>EQUITY ACCOUNTED INVESTMENT / INVENTORY / PP&amp;E</v>
          </cell>
        </row>
        <row r="14">
          <cell r="B14" t="str">
            <v>Oasis Shopping Centre</v>
          </cell>
        </row>
        <row r="15">
          <cell r="I15">
            <v>5.8546874583789016E-2</v>
          </cell>
          <cell r="J15">
            <v>165591.35042000003</v>
          </cell>
        </row>
        <row r="17">
          <cell r="B17" t="str">
            <v>b)  Commercial</v>
          </cell>
        </row>
        <row r="18">
          <cell r="B18" t="str">
            <v>ABP PROPERTY</v>
          </cell>
        </row>
        <row r="19">
          <cell r="B19" t="str">
            <v>Westpac House</v>
          </cell>
          <cell r="I19">
            <v>6.7500000000000004E-2</v>
          </cell>
          <cell r="J19">
            <v>78750</v>
          </cell>
        </row>
        <row r="20">
          <cell r="B20" t="str">
            <v>Varsity Lakes QLD - 1 Bellvue Drive</v>
          </cell>
        </row>
        <row r="21">
          <cell r="B21" t="str">
            <v>51 Allara Street</v>
          </cell>
          <cell r="I21">
            <v>7.7499999999999999E-2</v>
          </cell>
          <cell r="J21">
            <v>57250</v>
          </cell>
        </row>
        <row r="22">
          <cell r="B22" t="str">
            <v>710 Collins Street</v>
          </cell>
          <cell r="I22">
            <v>5.2499999999999998E-2</v>
          </cell>
          <cell r="J22">
            <v>112000</v>
          </cell>
        </row>
        <row r="23">
          <cell r="B23" t="str">
            <v>33 Queen Street</v>
          </cell>
          <cell r="I23">
            <v>6.5000000000000002E-2</v>
          </cell>
          <cell r="J23">
            <v>37750</v>
          </cell>
        </row>
        <row r="24">
          <cell r="B24" t="str">
            <v>14 Martin Place</v>
          </cell>
          <cell r="I24">
            <v>4.8750000000000002E-2</v>
          </cell>
          <cell r="J24">
            <v>116499.99999999999</v>
          </cell>
        </row>
        <row r="25">
          <cell r="B25" t="str">
            <v>Port Macquarie</v>
          </cell>
          <cell r="I25">
            <v>8.5000000000000006E-2</v>
          </cell>
          <cell r="J25">
            <v>14250.000000000002</v>
          </cell>
        </row>
        <row r="26">
          <cell r="B26" t="str">
            <v>Jetstream</v>
          </cell>
          <cell r="I26">
            <v>0.08</v>
          </cell>
          <cell r="J26">
            <v>2000</v>
          </cell>
        </row>
        <row r="27">
          <cell r="B27" t="str">
            <v>12 Short Street</v>
          </cell>
          <cell r="I27">
            <v>0.08</v>
          </cell>
          <cell r="J27">
            <v>7250</v>
          </cell>
        </row>
        <row r="28">
          <cell r="B28" t="str">
            <v>324 Queen Street</v>
          </cell>
          <cell r="I28">
            <v>0.06</v>
          </cell>
          <cell r="J28">
            <v>79000</v>
          </cell>
        </row>
        <row r="29">
          <cell r="B29" t="str">
            <v>187 Todd Road</v>
          </cell>
          <cell r="I29">
            <v>0.06</v>
          </cell>
          <cell r="J29">
            <v>47000.000000000007</v>
          </cell>
        </row>
        <row r="30">
          <cell r="B30" t="str">
            <v>444 Queen Street</v>
          </cell>
          <cell r="I30">
            <v>7.4999999999999997E-2</v>
          </cell>
          <cell r="J30">
            <v>31999.999999999996</v>
          </cell>
        </row>
        <row r="31">
          <cell r="B31" t="str">
            <v>11 Bowden Street</v>
          </cell>
          <cell r="I31">
            <v>5.5E-2</v>
          </cell>
          <cell r="J31">
            <v>55500.000000000007</v>
          </cell>
        </row>
        <row r="32">
          <cell r="B32" t="str">
            <v>452 Johnston Street</v>
          </cell>
          <cell r="I32">
            <v>5.7500000000000002E-2</v>
          </cell>
          <cell r="J32">
            <v>102000</v>
          </cell>
        </row>
        <row r="33">
          <cell r="B33" t="str">
            <v>63-73 Ann Street</v>
          </cell>
          <cell r="I33">
            <v>5.1249999999999997E-2</v>
          </cell>
          <cell r="J33">
            <v>30250</v>
          </cell>
        </row>
        <row r="34">
          <cell r="B34" t="str">
            <v>464 St Kilda Road</v>
          </cell>
          <cell r="I34">
            <v>5.2499999999999998E-2</v>
          </cell>
          <cell r="J34">
            <v>50000.000010000003</v>
          </cell>
        </row>
        <row r="35">
          <cell r="B35" t="str">
            <v>2 King Street</v>
          </cell>
          <cell r="I35">
            <v>5.7500000000000002E-2</v>
          </cell>
          <cell r="J35">
            <v>80499.999999999985</v>
          </cell>
        </row>
        <row r="36">
          <cell r="B36" t="str">
            <v>Metro, Potts Point</v>
          </cell>
          <cell r="I36">
            <v>5.7500000000000002E-2</v>
          </cell>
          <cell r="J36">
            <v>18250</v>
          </cell>
        </row>
        <row r="37">
          <cell r="B37" t="str">
            <v>457-459 Church Street</v>
          </cell>
          <cell r="J37">
            <v>37352.737970000002</v>
          </cell>
        </row>
        <row r="38">
          <cell r="B38" t="str">
            <v>201 Elizabeth Street</v>
          </cell>
          <cell r="I38">
            <v>0.05</v>
          </cell>
          <cell r="J38">
            <v>151200</v>
          </cell>
        </row>
        <row r="39">
          <cell r="B39" t="str">
            <v>99 Walker Street</v>
          </cell>
          <cell r="I39">
            <v>0.05</v>
          </cell>
          <cell r="J39">
            <v>305000</v>
          </cell>
        </row>
        <row r="40">
          <cell r="B40" t="str">
            <v>Car Park</v>
          </cell>
        </row>
        <row r="41">
          <cell r="B41" t="str">
            <v>Leichhardt</v>
          </cell>
          <cell r="I41">
            <v>0.06</v>
          </cell>
          <cell r="J41">
            <v>760</v>
          </cell>
        </row>
        <row r="42">
          <cell r="B42" t="str">
            <v>Other</v>
          </cell>
          <cell r="J42">
            <v>-6</v>
          </cell>
        </row>
        <row r="43">
          <cell r="B43" t="str">
            <v>EQUITY ACCOUNTED INVESTMENT / INVENTORY / PP&amp;E</v>
          </cell>
        </row>
        <row r="44">
          <cell r="B44" t="str">
            <v>World Trade Centre</v>
          </cell>
        </row>
        <row r="45">
          <cell r="B45" t="str">
            <v>Virginia Park</v>
          </cell>
        </row>
        <row r="46">
          <cell r="B46" t="str">
            <v>GAT</v>
          </cell>
        </row>
        <row r="47">
          <cell r="B47" t="str">
            <v>247 Adelaide Street</v>
          </cell>
        </row>
        <row r="48">
          <cell r="B48" t="str">
            <v>CHAB</v>
          </cell>
        </row>
        <row r="49">
          <cell r="B49" t="str">
            <v>Forum, St Leonards</v>
          </cell>
        </row>
        <row r="50">
          <cell r="B50" t="str">
            <v>AAHT (parent)/Elim</v>
          </cell>
        </row>
        <row r="51">
          <cell r="I51" t="e">
            <v>#VALUE!</v>
          </cell>
          <cell r="J51">
            <v>1414556.73798</v>
          </cell>
        </row>
        <row r="53">
          <cell r="B53" t="str">
            <v>e)  Industrial</v>
          </cell>
        </row>
        <row r="54">
          <cell r="B54" t="str">
            <v>ABP PROPERTY</v>
          </cell>
        </row>
        <row r="55">
          <cell r="B55" t="str">
            <v>Pinkenba</v>
          </cell>
          <cell r="I55">
            <v>6.5000000000000002E-2</v>
          </cell>
          <cell r="J55">
            <v>9750</v>
          </cell>
        </row>
        <row r="56">
          <cell r="B56" t="str">
            <v>Campbellfield</v>
          </cell>
          <cell r="J56">
            <v>11500</v>
          </cell>
        </row>
        <row r="57">
          <cell r="B57" t="str">
            <v>Brendale</v>
          </cell>
          <cell r="I57">
            <v>7.0000000000000007E-2</v>
          </cell>
          <cell r="J57">
            <v>10850</v>
          </cell>
        </row>
        <row r="58">
          <cell r="B58" t="str">
            <v>EQUITY ACCOUNTED INVESTMENT / INVENTORY / PP&amp;E</v>
          </cell>
        </row>
        <row r="59">
          <cell r="B59" t="str">
            <v>2-34 Davidson Street, Chullora</v>
          </cell>
        </row>
        <row r="60">
          <cell r="I60">
            <v>6.7633495145631065E-2</v>
          </cell>
          <cell r="J60">
            <v>32100</v>
          </cell>
        </row>
        <row r="62">
          <cell r="B62" t="str">
            <v>ABP PROPERTY</v>
          </cell>
        </row>
        <row r="63">
          <cell r="B63" t="str">
            <v>Liverpool NSW - 193 Macquarie Street</v>
          </cell>
        </row>
        <row r="64">
          <cell r="B64" t="str">
            <v>Liverpool NSW - 77-83 Moore Street</v>
          </cell>
        </row>
        <row r="65">
          <cell r="B65" t="str">
            <v>Wodonga Site</v>
          </cell>
          <cell r="I65" t="str">
            <v>N/A</v>
          </cell>
          <cell r="J65">
            <v>0.2762000000000171</v>
          </cell>
        </row>
        <row r="66">
          <cell r="B66" t="str">
            <v>Sunshine Coast QLD - Ocean Drive, Mudjimba</v>
          </cell>
          <cell r="J66">
            <v>0</v>
          </cell>
        </row>
        <row r="67">
          <cell r="B67" t="str">
            <v>EQUITY ACCOUNTED INVESTMENT / INVENTORY / PP&amp;E / LOANS</v>
          </cell>
        </row>
        <row r="68">
          <cell r="B68" t="str">
            <v>Browns Rd Vendor Finance</v>
          </cell>
        </row>
        <row r="69">
          <cell r="B69" t="str">
            <v>Unlisted Securities - Westpac House</v>
          </cell>
        </row>
        <row r="70">
          <cell r="B70" t="str">
            <v>Hotel supplies/Office</v>
          </cell>
        </row>
        <row r="71">
          <cell r="B71" t="str">
            <v>Secured - Wodonga</v>
          </cell>
        </row>
        <row r="72">
          <cell r="J72">
            <v>0.2762000000000171</v>
          </cell>
        </row>
        <row r="182">
          <cell r="D182">
            <v>165591.35042000003</v>
          </cell>
        </row>
        <row r="183">
          <cell r="D183">
            <v>1414556.73798</v>
          </cell>
        </row>
        <row r="185">
          <cell r="D185">
            <v>32100.2762</v>
          </cell>
        </row>
        <row r="221">
          <cell r="B221" t="str">
            <v>Storage Portfolio</v>
          </cell>
          <cell r="D221">
            <v>44012</v>
          </cell>
        </row>
        <row r="222">
          <cell r="D222" t="str">
            <v>$'000</v>
          </cell>
          <cell r="J222" t="str">
            <v>%</v>
          </cell>
        </row>
        <row r="223">
          <cell r="B223" t="str">
            <v>NSW</v>
          </cell>
          <cell r="D223">
            <v>258666.42401522541</v>
          </cell>
          <cell r="E223">
            <v>20</v>
          </cell>
          <cell r="J223">
            <v>0.24855782508609667</v>
          </cell>
        </row>
        <row r="224">
          <cell r="B224" t="str">
            <v>QLD</v>
          </cell>
          <cell r="D224">
            <v>139011.3327</v>
          </cell>
          <cell r="E224">
            <v>14</v>
          </cell>
          <cell r="J224">
            <v>0.13357881545614902</v>
          </cell>
        </row>
        <row r="225">
          <cell r="B225" t="str">
            <v>VIC</v>
          </cell>
          <cell r="D225">
            <v>216342.38147999998</v>
          </cell>
          <cell r="E225">
            <v>19</v>
          </cell>
          <cell r="J225">
            <v>0.20788779223796844</v>
          </cell>
        </row>
        <row r="226">
          <cell r="B226" t="str">
            <v>SA</v>
          </cell>
          <cell r="D226">
            <v>0</v>
          </cell>
          <cell r="E226">
            <v>0</v>
          </cell>
          <cell r="J226">
            <v>0</v>
          </cell>
        </row>
        <row r="227">
          <cell r="B227" t="str">
            <v>ACT</v>
          </cell>
          <cell r="D227">
            <v>152849.19116000002</v>
          </cell>
          <cell r="E227">
            <v>8</v>
          </cell>
          <cell r="J227">
            <v>0.14687589495056533</v>
          </cell>
        </row>
        <row r="228">
          <cell r="B228" t="str">
            <v>WA</v>
          </cell>
          <cell r="D228">
            <v>57519.031900000009</v>
          </cell>
          <cell r="E228">
            <v>5</v>
          </cell>
          <cell r="J228">
            <v>5.5271207017112856E-2</v>
          </cell>
        </row>
        <row r="229">
          <cell r="B229" t="str">
            <v>NZ</v>
          </cell>
          <cell r="D229">
            <v>216280.64172477441</v>
          </cell>
          <cell r="E229">
            <v>15</v>
          </cell>
          <cell r="J229">
            <v>0.20782846525210766</v>
          </cell>
        </row>
        <row r="230">
          <cell r="B230" t="str">
            <v>Total Storage Portfolio</v>
          </cell>
          <cell r="D230">
            <v>1040669.0029799999</v>
          </cell>
          <cell r="E230">
            <v>81</v>
          </cell>
          <cell r="J230">
            <v>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dStorage"/>
      <sheetName val="Sector"/>
      <sheetName val="SharperLight (2)"/>
      <sheetName val="SL Area"/>
      <sheetName val="SL Rent"/>
      <sheetName val="SL Rent LY"/>
      <sheetName val="Total Area Rent"/>
      <sheetName val="WALE Calc"/>
      <sheetName val="Sheet1"/>
      <sheetName val="Inv Analysis"/>
      <sheetName val="Charts"/>
      <sheetName val="Leases Expi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O4" t="str">
            <v>Abacus Area</v>
          </cell>
        </row>
      </sheetData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dStorage"/>
      <sheetName val="Sector"/>
      <sheetName val="SharperLight (2)"/>
      <sheetName val="SL Area"/>
      <sheetName val="SL Rent"/>
      <sheetName val="SL Rent LY"/>
      <sheetName val="Total Area Rent"/>
      <sheetName val="WALE Calc"/>
      <sheetName val="Sheet1"/>
      <sheetName val="Inv Analysis"/>
      <sheetName val="Charts"/>
      <sheetName val="Leases Expir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O4" t="str">
            <v>Abacus Area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C32D7-EF0A-4475-B60A-E5F29807E72C}">
  <sheetPr>
    <tabColor theme="7"/>
    <pageSetUpPr fitToPage="1"/>
  </sheetPr>
  <dimension ref="A1:M37"/>
  <sheetViews>
    <sheetView tabSelected="1" zoomScaleNormal="100" workbookViewId="0">
      <selection activeCell="J28" sqref="J28"/>
    </sheetView>
  </sheetViews>
  <sheetFormatPr defaultColWidth="10.85546875" defaultRowHeight="12.75" x14ac:dyDescent="0.2"/>
  <cols>
    <col min="1" max="1" width="3.42578125" style="22" customWidth="1"/>
    <col min="2" max="2" width="36.85546875" style="22" customWidth="1"/>
    <col min="3" max="3" width="18.85546875" style="22" customWidth="1"/>
    <col min="4" max="4" width="15" style="47" customWidth="1"/>
    <col min="5" max="5" width="17.28515625" style="47" customWidth="1"/>
    <col min="6" max="6" width="44.42578125" style="31" customWidth="1"/>
    <col min="7" max="7" width="22.140625" style="22" customWidth="1"/>
    <col min="8" max="8" width="22.28515625" style="22" customWidth="1"/>
    <col min="9" max="9" width="20.28515625" style="22" customWidth="1"/>
    <col min="10" max="10" width="13.42578125" style="22" customWidth="1"/>
    <col min="11" max="11" width="17.5703125" style="84" customWidth="1"/>
    <col min="12" max="13" width="16.7109375" style="22" customWidth="1"/>
    <col min="14" max="14" width="49" style="22" customWidth="1"/>
    <col min="15" max="16" width="10.85546875" style="22"/>
    <col min="17" max="17" width="33" style="22" customWidth="1"/>
    <col min="18" max="16384" width="10.85546875" style="22"/>
  </cols>
  <sheetData>
    <row r="1" spans="2:13" ht="73.5" customHeight="1" x14ac:dyDescent="0.2">
      <c r="C1" s="32" t="s">
        <v>66</v>
      </c>
      <c r="D1" s="23"/>
      <c r="E1" s="33"/>
      <c r="H1" s="34"/>
      <c r="I1" s="35"/>
      <c r="J1" s="35"/>
      <c r="K1" s="36"/>
      <c r="L1" s="37"/>
      <c r="M1" s="37"/>
    </row>
    <row r="2" spans="2:13" s="24" customFormat="1" ht="25.5" x14ac:dyDescent="0.2">
      <c r="B2" s="38" t="s">
        <v>70</v>
      </c>
      <c r="C2" s="38" t="s">
        <v>0</v>
      </c>
      <c r="D2" s="39" t="s">
        <v>1</v>
      </c>
      <c r="E2" s="40" t="s">
        <v>67</v>
      </c>
      <c r="F2" s="39" t="s">
        <v>2</v>
      </c>
      <c r="G2" s="39" t="s">
        <v>3</v>
      </c>
      <c r="H2" s="39" t="s">
        <v>69</v>
      </c>
      <c r="I2" s="39" t="s">
        <v>4</v>
      </c>
      <c r="J2" s="40" t="s">
        <v>68</v>
      </c>
      <c r="K2" s="41" t="s">
        <v>5</v>
      </c>
      <c r="L2" s="39" t="s">
        <v>6</v>
      </c>
      <c r="M2" s="39" t="s">
        <v>7</v>
      </c>
    </row>
    <row r="3" spans="2:13" x14ac:dyDescent="0.2">
      <c r="B3" s="87" t="s">
        <v>8</v>
      </c>
      <c r="C3" s="25"/>
      <c r="D3" s="25"/>
      <c r="E3" s="42"/>
      <c r="F3" s="25"/>
      <c r="G3" s="25"/>
      <c r="H3" s="25"/>
      <c r="I3" s="25"/>
      <c r="J3" s="42"/>
      <c r="K3" s="43"/>
      <c r="L3" s="25"/>
      <c r="M3" s="25"/>
    </row>
    <row r="4" spans="2:13" x14ac:dyDescent="0.2">
      <c r="B4" s="97" t="s">
        <v>9</v>
      </c>
      <c r="C4" s="26"/>
      <c r="D4" s="26"/>
      <c r="E4" s="44"/>
      <c r="F4" s="26"/>
      <c r="G4" s="1" t="s">
        <v>10</v>
      </c>
      <c r="H4" s="26"/>
      <c r="I4" s="26"/>
      <c r="J4" s="44"/>
      <c r="K4" s="45"/>
      <c r="L4" s="46"/>
      <c r="M4" s="46"/>
    </row>
    <row r="5" spans="2:13" x14ac:dyDescent="0.2">
      <c r="B5" s="22" t="s">
        <v>11</v>
      </c>
      <c r="C5" s="22" t="s">
        <v>12</v>
      </c>
      <c r="D5" s="2">
        <v>1</v>
      </c>
      <c r="E5" s="47" cm="1">
        <f t="array" ref="E5">INDEX([1]!GLA_3[Building G L A],MATCH('FY20 Property Data Sheet'!$B5,[1]!GLA_3[Building Name],0),0)</f>
        <v>12417</v>
      </c>
      <c r="F5" s="22" t="s">
        <v>13</v>
      </c>
      <c r="G5" s="48" cm="1">
        <f t="array" ref="G5">INDEX('[1]Inv. Properties'!$J$8:$J$72,MATCH('FY20 Property Data Sheet'!$B5,'[1]Inv. Properties'!$B$8:$B$72,0),0)*1000</f>
        <v>57250000</v>
      </c>
      <c r="H5" s="27" cm="1">
        <f t="array" ref="H5">INDEX('[1]Principal Portfolio'!$H$2:$H$20,MATCH('FY20 Property Data Sheet'!B5,'[1]Principal Portfolio'!$B$2:$B$20,0),0)</f>
        <v>43435</v>
      </c>
      <c r="I5" s="49" cm="1">
        <f t="array" ref="I5">INDEX('[1]Principal Portfolio'!$G$2:$G$20,MATCH('FY20 Property Data Sheet'!B5,'[1]Principal Portfolio'!$B$2:$B$20,0),0)</f>
        <v>7.7499999999999999E-2</v>
      </c>
      <c r="J5" s="50" cm="1">
        <f t="array" ref="J5">INDEX([1]!GLA_3[WALE (S)],MATCH('FY20 Property Data Sheet'!$B5,[1]!GLA_3[Building Name],0),0)</f>
        <v>1.181052709126073</v>
      </c>
      <c r="K5" s="51" cm="1">
        <f t="array" ref="K5">INDEX([1]!GLA_3[Occupancy],MATCH('FY20 Property Data Sheet'!$B5,[1]!GLA_3[Building Name],0),0)</f>
        <v>0.99999999999999989</v>
      </c>
      <c r="L5" s="52">
        <v>4</v>
      </c>
      <c r="M5" s="52">
        <v>1</v>
      </c>
    </row>
    <row r="6" spans="2:13" x14ac:dyDescent="0.2">
      <c r="B6" s="28" t="s">
        <v>14</v>
      </c>
      <c r="C6" s="28" t="s">
        <v>15</v>
      </c>
      <c r="D6" s="3">
        <v>1</v>
      </c>
      <c r="E6" s="53" cm="1">
        <f t="array" ref="E6">INDEX([1]!GLA_3[Building G L A],MATCH('FY20 Property Data Sheet'!$B6,[1]!GLA_3[Building Name],0),0)</f>
        <v>5722.6</v>
      </c>
      <c r="F6" s="28" t="s">
        <v>16</v>
      </c>
      <c r="G6" s="54" cm="1">
        <f t="array" ref="G6">INDEX('[1]Inv. Properties'!$J$8:$J$72,MATCH('FY20 Property Data Sheet'!$B6,'[1]Inv. Properties'!$B$8:$B$72,0),0)*1000</f>
        <v>55500000.000000007</v>
      </c>
      <c r="H6" s="29" cm="1">
        <f t="array" ref="H6">INDEX('[1]Principal Portfolio'!$H$2:$H$20,MATCH('FY20 Property Data Sheet'!B6,'[1]Principal Portfolio'!$B$2:$B$20,0),0)</f>
        <v>43800</v>
      </c>
      <c r="I6" s="55" cm="1">
        <f t="array" ref="I6">INDEX('[1]Principal Portfolio'!$G$2:$G$20,MATCH('FY20 Property Data Sheet'!B6,'[1]Principal Portfolio'!$B$2:$B$20,0),0)</f>
        <v>5.5E-2</v>
      </c>
      <c r="J6" s="56" cm="1">
        <f t="array" ref="J6">INDEX([1]!GLA_3[WALE (S)],MATCH('FY20 Property Data Sheet'!$B6,[1]!GLA_3[Building Name],0),0)</f>
        <v>3.7384945997941594</v>
      </c>
      <c r="K6" s="57" cm="1">
        <f t="array" ref="K6">INDEX([1]!GLA_3[Occupancy],MATCH('FY20 Property Data Sheet'!$B6,[1]!GLA_3[Building Name],0),0)</f>
        <v>0.92270995701254677</v>
      </c>
      <c r="L6" s="58">
        <v>5</v>
      </c>
      <c r="M6" s="58">
        <v>4.5</v>
      </c>
    </row>
    <row r="7" spans="2:13" x14ac:dyDescent="0.2">
      <c r="B7" s="22" t="s">
        <v>17</v>
      </c>
      <c r="C7" s="22" t="s">
        <v>18</v>
      </c>
      <c r="D7" s="2">
        <v>1</v>
      </c>
      <c r="E7" s="47" cm="1">
        <f t="array" ref="E7">INDEX([1]!GLA_3[Building G L A],MATCH('FY20 Property Data Sheet'!$B7,[1]!GLA_3[Building Name],0),0)</f>
        <v>19295.400000000001</v>
      </c>
      <c r="F7" s="22" t="s">
        <v>19</v>
      </c>
      <c r="G7" s="48" cm="1">
        <f t="array" ref="G7">INDEX('[1]Inv. Properties'!$J$8:$J$72,MATCH('FY20 Property Data Sheet'!$B7,'[1]Inv. Properties'!$B$8:$B$72,0),0)*1000</f>
        <v>305000000</v>
      </c>
      <c r="H7" s="27" cm="1">
        <f t="array" ref="H7">INDEX('[1]Principal Portfolio'!$H$2:$H$20,MATCH('FY20 Property Data Sheet'!B7,'[1]Principal Portfolio'!$B$2:$B$20,0),0)</f>
        <v>43800</v>
      </c>
      <c r="I7" s="49" cm="1">
        <f t="array" ref="I7">INDEX('[1]Principal Portfolio'!$G$2:$G$20,MATCH('FY20 Property Data Sheet'!B7,'[1]Principal Portfolio'!$B$2:$B$20,0),0)</f>
        <v>0.05</v>
      </c>
      <c r="J7" s="50" cm="1">
        <f t="array" ref="J7">INDEX([1]!GLA_3[WALE (S)],MATCH('FY20 Property Data Sheet'!$B7,[1]!GLA_3[Building Name],0),0)</f>
        <v>6.0293983554246964</v>
      </c>
      <c r="K7" s="51" cm="1">
        <f t="array" ref="K7">INDEX([1]!GLA_3[Occupancy],MATCH('FY20 Property Data Sheet'!$B7,[1]!GLA_3[Building Name],0),0)</f>
        <v>0.97719663754055375</v>
      </c>
      <c r="L7" s="52">
        <v>5</v>
      </c>
      <c r="M7" s="52">
        <v>4.5</v>
      </c>
    </row>
    <row r="8" spans="2:13" x14ac:dyDescent="0.2">
      <c r="B8" s="28" t="s">
        <v>20</v>
      </c>
      <c r="C8" s="28" t="s">
        <v>21</v>
      </c>
      <c r="D8" s="3">
        <v>0.24</v>
      </c>
      <c r="E8" s="53" cm="1">
        <f t="array" ref="E8">INDEX([1]!GLA_3[Building G L A],MATCH('FY20 Property Data Sheet'!$B8,[1]!GLA_3[Building Name],0),0)</f>
        <v>38645.1</v>
      </c>
      <c r="F8" s="28" t="s">
        <v>22</v>
      </c>
      <c r="G8" s="54" cm="1">
        <f t="array" ref="G8">INDEX('[1]Inv. Properties'!$J$8:$J$72,MATCH('FY20 Property Data Sheet'!$B8,'[1]Inv. Properties'!$B$8:$B$72,0),0)*1000</f>
        <v>151200000</v>
      </c>
      <c r="H8" s="29" cm="1">
        <f t="array" ref="H8">INDEX('[1]Principal Portfolio'!$H$2:$H$20,MATCH('FY20 Property Data Sheet'!B8,'[1]Principal Portfolio'!$B$2:$B$20,0),0)</f>
        <v>43983</v>
      </c>
      <c r="I8" s="55" cm="1">
        <f t="array" ref="I8">INDEX('[1]Principal Portfolio'!$G$2:$G$20,MATCH('FY20 Property Data Sheet'!B8,'[1]Principal Portfolio'!$B$2:$B$20,0),0)</f>
        <v>0.05</v>
      </c>
      <c r="J8" s="56" cm="1">
        <f t="array" ref="J8">INDEX([1]!GLA_3[WALE (S)],MATCH('FY20 Property Data Sheet'!$B8,[1]!GLA_3[Building Name],0),0)</f>
        <v>1.6587699213400593</v>
      </c>
      <c r="K8" s="57" cm="1">
        <f t="array" ref="K8">INDEX([1]!GLA_3[Occupancy],MATCH('FY20 Property Data Sheet'!$B8,[1]!GLA_3[Building Name],0),0)</f>
        <v>0.92000279466219514</v>
      </c>
      <c r="L8" s="58">
        <v>4.5</v>
      </c>
      <c r="M8" s="58">
        <v>3.5</v>
      </c>
    </row>
    <row r="9" spans="2:13" x14ac:dyDescent="0.2">
      <c r="B9" s="22" t="s">
        <v>23</v>
      </c>
      <c r="C9" s="22" t="s">
        <v>21</v>
      </c>
      <c r="D9" s="2">
        <v>0.5</v>
      </c>
      <c r="E9" s="47" cm="1">
        <f t="array" ref="E9">INDEX([1]!GLA_3[Building G L A],MATCH('FY20 Property Data Sheet'!$B9,[1]!GLA_3[Building Name],0),0)</f>
        <v>14558.8</v>
      </c>
      <c r="F9" s="22" t="s">
        <v>24</v>
      </c>
      <c r="G9" s="48" cm="1">
        <f t="array" ref="G9">INDEX('[1]Inv. Properties'!$J$8:$J$72,MATCH('FY20 Property Data Sheet'!$B9,'[1]Inv. Properties'!$B$8:$B$72,0),0)*1000</f>
        <v>116499999.99999999</v>
      </c>
      <c r="H9" s="27" cm="1">
        <f t="array" ref="H9">INDEX('[1]Principal Portfolio'!$H$2:$H$20,MATCH('FY20 Property Data Sheet'!B9,'[1]Principal Portfolio'!$B$2:$B$20,0),0)</f>
        <v>43983</v>
      </c>
      <c r="I9" s="49" cm="1">
        <f t="array" ref="I9">INDEX('[1]Principal Portfolio'!$G$2:$G$20,MATCH('FY20 Property Data Sheet'!B9,'[1]Principal Portfolio'!$B$2:$B$20,0),0)</f>
        <v>4.8750000000000002E-2</v>
      </c>
      <c r="J9" s="50" cm="1">
        <f t="array" ref="J9">INDEX([1]!GLA_3[WALE (S)],MATCH('FY20 Property Data Sheet'!$B9,[1]!GLA_3[Building Name],0),0)</f>
        <v>3.7073777334311426</v>
      </c>
      <c r="K9" s="51" cm="1">
        <f t="array" ref="K9">INDEX([1]!GLA_3[Occupancy],MATCH('FY20 Property Data Sheet'!$B9,[1]!GLA_3[Building Name],0),0)</f>
        <v>0.90608977636249444</v>
      </c>
      <c r="L9" s="52">
        <v>4</v>
      </c>
      <c r="M9" s="52">
        <v>2.5</v>
      </c>
    </row>
    <row r="10" spans="2:13" x14ac:dyDescent="0.2">
      <c r="B10" s="28" t="s">
        <v>25</v>
      </c>
      <c r="C10" s="28" t="s">
        <v>26</v>
      </c>
      <c r="D10" s="3">
        <v>0.5</v>
      </c>
      <c r="E10" s="53" cm="1">
        <f t="array" ref="E10">INDEX([1]!GLA_3[Building G L A],MATCH('FY20 Property Data Sheet'!$B10,[1]!GLA_3[Building Name],0),0)</f>
        <v>19348</v>
      </c>
      <c r="F10" s="28" t="s">
        <v>27</v>
      </c>
      <c r="G10" s="54" cm="1">
        <f t="array" ref="G10">INDEX('[1]Inv. Properties'!$J$8:$J$72,MATCH('FY20 Property Data Sheet'!$B10,'[1]Inv. Properties'!$B$8:$B$72,0),0)*1000</f>
        <v>79000000</v>
      </c>
      <c r="H10" s="29" cm="1">
        <f t="array" ref="H10">INDEX('[1]Principal Portfolio'!$H$2:$H$20,MATCH('FY20 Property Data Sheet'!B10,'[1]Principal Portfolio'!$B$2:$B$20,0),0)</f>
        <v>43983</v>
      </c>
      <c r="I10" s="55" cm="1">
        <f t="array" ref="I10">INDEX('[1]Principal Portfolio'!$G$2:$G$20,MATCH('FY20 Property Data Sheet'!B10,'[1]Principal Portfolio'!$B$2:$B$20,0),0)</f>
        <v>0.06</v>
      </c>
      <c r="J10" s="56" cm="1">
        <f t="array" ref="J10">INDEX([1]!GLA_3[WALE (S)],MATCH('FY20 Property Data Sheet'!$B10,[1]!GLA_3[Building Name],0),0)</f>
        <v>3.3221241032236666</v>
      </c>
      <c r="K10" s="57" cm="1">
        <f t="array" ref="K10">INDEX([1]!GLA_3[Occupancy],MATCH('FY20 Property Data Sheet'!$B10,[1]!GLA_3[Building Name],0),0)</f>
        <v>0.93668596237337187</v>
      </c>
      <c r="L10" s="58">
        <v>3.5</v>
      </c>
      <c r="M10" s="58">
        <v>3.5</v>
      </c>
    </row>
    <row r="11" spans="2:13" x14ac:dyDescent="0.2">
      <c r="B11" s="22" t="s">
        <v>28</v>
      </c>
      <c r="C11" s="22" t="s">
        <v>29</v>
      </c>
      <c r="D11" s="2">
        <v>0.5</v>
      </c>
      <c r="E11" s="47" cm="1">
        <f t="array" ref="E11">INDEX([1]!GLA_3[Building G L A],MATCH('FY20 Property Data Sheet'!$B11,[1]!GLA_3[Building Name],0),0)</f>
        <v>16377</v>
      </c>
      <c r="F11" s="22" t="s">
        <v>30</v>
      </c>
      <c r="G11" s="48" cm="1">
        <f t="array" ref="G11">INDEX('[1]Inv. Properties'!$J$8:$J$72,MATCH('FY20 Property Data Sheet'!$B11,'[1]Inv. Properties'!$B$8:$B$72,0),0)*1000</f>
        <v>80499999.999999985</v>
      </c>
      <c r="H11" s="27" cm="1">
        <f t="array" ref="H11">INDEX('[1]Principal Portfolio'!$H$2:$H$20,MATCH('FY20 Property Data Sheet'!B11,'[1]Principal Portfolio'!$B$2:$B$20,0),0)</f>
        <v>43800</v>
      </c>
      <c r="I11" s="49" cm="1">
        <f t="array" ref="I11">INDEX('[1]Principal Portfolio'!$G$2:$G$20,MATCH('FY20 Property Data Sheet'!B11,'[1]Principal Portfolio'!$B$2:$B$20,0),0)</f>
        <v>5.7500000000000002E-2</v>
      </c>
      <c r="J11" s="50" cm="1">
        <f t="array" ref="J11">INDEX([1]!GLA_3[WALE (S)],MATCH('FY20 Property Data Sheet'!$B11,[1]!GLA_3[Building Name],0),0)</f>
        <v>4.8991892978163794</v>
      </c>
      <c r="K11" s="51" cm="1">
        <f t="array" ref="K11">INDEX([1]!GLA_3[Occupancy],MATCH('FY20 Property Data Sheet'!$B11,[1]!GLA_3[Building Name],0),0)</f>
        <v>0.83776027355437499</v>
      </c>
      <c r="L11" s="52">
        <v>6</v>
      </c>
      <c r="M11" s="52">
        <v>4.5</v>
      </c>
    </row>
    <row r="12" spans="2:13" x14ac:dyDescent="0.2">
      <c r="B12" s="28" t="s">
        <v>31</v>
      </c>
      <c r="C12" s="28" t="s">
        <v>32</v>
      </c>
      <c r="D12" s="3">
        <v>0.5</v>
      </c>
      <c r="E12" s="53" cm="1">
        <f t="array" ref="E12">INDEX([1]!GLA_3[Building G L A],MATCH('FY20 Property Data Sheet'!$B12,[1]!GLA_3[Building Name],0),0)</f>
        <v>31428.6</v>
      </c>
      <c r="F12" s="28" t="s">
        <v>33</v>
      </c>
      <c r="G12" s="54" cm="1">
        <f t="array" ref="G12">INDEX('[1]Inv. Properties'!$J$8:$J$72,MATCH('FY20 Property Data Sheet'!$B12,'[1]Inv. Properties'!$B$8:$B$72,0),0)*1000</f>
        <v>78750000</v>
      </c>
      <c r="H12" s="4" cm="1">
        <f t="array" ref="H12">INDEX('[1]Principal Portfolio'!$H$2:$H$20,MATCH('FY20 Property Data Sheet'!B12,'[1]Principal Portfolio'!$B$2:$B$20,0),0)</f>
        <v>43617</v>
      </c>
      <c r="I12" s="55" cm="1">
        <f t="array" ref="I12">INDEX('[1]Principal Portfolio'!$G$2:$G$20,MATCH('FY20 Property Data Sheet'!B12,'[1]Principal Portfolio'!$B$2:$B$20,0),0)</f>
        <v>6.7500000000000004E-2</v>
      </c>
      <c r="J12" s="56" cm="1">
        <f t="array" ref="J12">INDEX([1]!GLA_3[WALE (S)],MATCH('FY20 Property Data Sheet'!$B12,[1]!GLA_3[Building Name],0),0)</f>
        <v>2.4001486169766135</v>
      </c>
      <c r="K12" s="57" cm="1">
        <f t="array" ref="K12">INDEX([1]!GLA_3[Occupancy],MATCH('FY20 Property Data Sheet'!$B12,[1]!GLA_3[Building Name],0),0)</f>
        <v>0.77941683689378471</v>
      </c>
      <c r="L12" s="58">
        <v>4.5</v>
      </c>
      <c r="M12" s="58">
        <v>3</v>
      </c>
    </row>
    <row r="13" spans="2:13" x14ac:dyDescent="0.2">
      <c r="B13" s="22" t="s">
        <v>34</v>
      </c>
      <c r="C13" s="22" t="s">
        <v>35</v>
      </c>
      <c r="D13" s="2">
        <v>1</v>
      </c>
      <c r="E13" s="47" cm="1">
        <f t="array" ref="E13">INDEX([1]!GLA_3[Building G L A],MATCH('FY20 Property Data Sheet'!$B13,[1]!GLA_3[Building Name],0),0)</f>
        <v>16577</v>
      </c>
      <c r="F13" s="22" t="s">
        <v>36</v>
      </c>
      <c r="G13" s="48" cm="1">
        <f t="array" ref="G13">INDEX('[1]Inv. Properties'!$J$8:$J$72,MATCH('FY20 Property Data Sheet'!$B13,'[1]Inv. Properties'!$B$8:$B$72,0),0)*1000</f>
        <v>102000000</v>
      </c>
      <c r="H13" s="27" cm="1">
        <f t="array" ref="H13">INDEX('[1]Principal Portfolio'!$H$2:$H$20,MATCH('FY20 Property Data Sheet'!B13,'[1]Principal Portfolio'!$B$2:$B$20,0),0)</f>
        <v>43800</v>
      </c>
      <c r="I13" s="49" cm="1">
        <f t="array" ref="I13">INDEX('[1]Principal Portfolio'!$G$2:$G$20,MATCH('FY20 Property Data Sheet'!B13,'[1]Principal Portfolio'!$B$2:$B$20,0),0)</f>
        <v>5.7500000000000002E-2</v>
      </c>
      <c r="J13" s="50" cm="1">
        <f t="array" ref="J13">INDEX([1]!GLA_3[WALE (S)],MATCH('FY20 Property Data Sheet'!$B13,[1]!GLA_3[Building Name],0),0)</f>
        <v>3.095890410958904</v>
      </c>
      <c r="K13" s="51" cm="1">
        <f t="array" ref="K13">INDEX([1]!GLA_3[Occupancy],MATCH('FY20 Property Data Sheet'!$B13,[1]!GLA_3[Building Name],0),0)</f>
        <v>1</v>
      </c>
      <c r="L13" s="52">
        <v>4</v>
      </c>
      <c r="M13" s="52">
        <v>4</v>
      </c>
    </row>
    <row r="14" spans="2:13" x14ac:dyDescent="0.2">
      <c r="B14" s="28" t="s">
        <v>37</v>
      </c>
      <c r="C14" s="28" t="s">
        <v>38</v>
      </c>
      <c r="D14" s="3">
        <v>1</v>
      </c>
      <c r="E14" s="53" cm="1">
        <f t="array" ref="E14">INDEX([1]!GLA_3[Building G L A],MATCH('FY20 Property Data Sheet'!$B14,[1]!GLA_3[Building Name],0),0)</f>
        <v>11320</v>
      </c>
      <c r="F14" s="28" t="s">
        <v>39</v>
      </c>
      <c r="G14" s="54" cm="1">
        <f t="array" ref="G14">INDEX('[1]Inv. Properties'!$J$8:$J$72,MATCH('FY20 Property Data Sheet'!$B14,'[1]Inv. Properties'!$B$8:$B$72,0),0)*1000</f>
        <v>112000000</v>
      </c>
      <c r="H14" s="29" cm="1">
        <f t="array" ref="H14">INDEX('[1]Principal Portfolio'!$H$2:$H$20,MATCH('FY20 Property Data Sheet'!B14,'[1]Principal Portfolio'!$B$2:$B$20,0),0)</f>
        <v>43983</v>
      </c>
      <c r="I14" s="55" cm="1">
        <f t="array" ref="I14">INDEX('[1]Principal Portfolio'!$G$2:$G$20,MATCH('FY20 Property Data Sheet'!B14,'[1]Principal Portfolio'!$B$2:$B$20,0),0)</f>
        <v>5.2499999999999998E-2</v>
      </c>
      <c r="J14" s="56" cm="1">
        <f t="array" ref="J14">INDEX([1]!GLA_3[WALE (S)],MATCH('FY20 Property Data Sheet'!$B14,[1]!GLA_3[Building Name],0),0)</f>
        <v>4.0857032580096648</v>
      </c>
      <c r="K14" s="57" cm="1">
        <f t="array" ref="K14">INDEX([1]!GLA_3[Occupancy],MATCH('FY20 Property Data Sheet'!$B14,[1]!GLA_3[Building Name],0),0)</f>
        <v>1</v>
      </c>
      <c r="L14" s="58">
        <v>5</v>
      </c>
      <c r="M14" s="58">
        <v>3.5</v>
      </c>
    </row>
    <row r="15" spans="2:13" x14ac:dyDescent="0.2">
      <c r="B15" s="22" t="s">
        <v>40</v>
      </c>
      <c r="C15" s="22" t="s">
        <v>41</v>
      </c>
      <c r="D15" s="2">
        <v>0.5</v>
      </c>
      <c r="E15" s="47" cm="1">
        <f t="array" ref="E15">INDEX([1]!GLA_3[Building G L A],MATCH('FY20 Property Data Sheet'!$B15,[1]!GLA_3[Building Name],0),0)</f>
        <v>13826.7</v>
      </c>
      <c r="F15" s="22" t="s">
        <v>42</v>
      </c>
      <c r="G15" s="48" cm="1">
        <f t="array" ref="G15">INDEX('[1]Inv. Properties'!$J$8:$J$72,MATCH('FY20 Property Data Sheet'!$B15,'[1]Inv. Properties'!$B$8:$B$72,0),0)*1000</f>
        <v>50000000.010000005</v>
      </c>
      <c r="H15" s="5" cm="1">
        <f t="array" ref="H15">INDEX('[1]Principal Portfolio'!$H$2:$H$20,MATCH('FY20 Property Data Sheet'!B15,'[1]Principal Portfolio'!$B$2:$B$20,0),0)</f>
        <v>43983</v>
      </c>
      <c r="I15" s="49" cm="1">
        <f t="array" ref="I15">INDEX('[1]Principal Portfolio'!$G$2:$G$20,MATCH('FY20 Property Data Sheet'!B15,'[1]Principal Portfolio'!$B$2:$B$20,0),0)</f>
        <v>5.2499999999999998E-2</v>
      </c>
      <c r="J15" s="50" cm="1">
        <f t="array" ref="J15">INDEX([1]!GLA_3[WALE (S)],MATCH('FY20 Property Data Sheet'!$B15,[1]!GLA_3[Building Name],0),0)</f>
        <v>0.88251666611179025</v>
      </c>
      <c r="K15" s="51" cm="1">
        <f t="array" ref="K15">INDEX([1]!GLA_3[Occupancy],MATCH('FY20 Property Data Sheet'!$B15,[1]!GLA_3[Building Name],0),0)</f>
        <v>0.87234842731815976</v>
      </c>
      <c r="L15" s="52">
        <v>3.5</v>
      </c>
      <c r="M15" s="52">
        <v>2.5</v>
      </c>
    </row>
    <row r="16" spans="2:13" x14ac:dyDescent="0.2">
      <c r="B16" s="28" t="s">
        <v>43</v>
      </c>
      <c r="C16" s="28"/>
      <c r="D16" s="6" t="s">
        <v>44</v>
      </c>
      <c r="E16" s="53"/>
      <c r="F16" s="28"/>
      <c r="G16" s="54">
        <f>+'[1]Inv. Properties'!D183*1000-SUM(G5:G15)</f>
        <v>226856737.97000003</v>
      </c>
      <c r="H16" s="29"/>
      <c r="I16" s="55">
        <v>6.3100000000000003E-2</v>
      </c>
      <c r="J16" s="56"/>
      <c r="K16" s="57"/>
      <c r="L16" s="59"/>
      <c r="M16" s="59"/>
    </row>
    <row r="17" spans="1:13" s="35" customFormat="1" ht="13.5" thickBot="1" x14ac:dyDescent="0.25">
      <c r="A17" s="22"/>
      <c r="B17" s="86" t="s">
        <v>45</v>
      </c>
      <c r="C17" s="86"/>
      <c r="D17" s="86"/>
      <c r="E17" s="90"/>
      <c r="F17" s="86"/>
      <c r="G17" s="93">
        <f>SUM(G5:G16)</f>
        <v>1414556737.98</v>
      </c>
      <c r="H17" s="95"/>
      <c r="I17" s="94">
        <v>5.6099999999999997E-2</v>
      </c>
      <c r="J17" s="90"/>
      <c r="K17" s="91"/>
      <c r="L17" s="96"/>
      <c r="M17" s="96"/>
    </row>
    <row r="18" spans="1:13" ht="13.5" thickTop="1" x14ac:dyDescent="0.2">
      <c r="B18" s="97" t="s">
        <v>46</v>
      </c>
      <c r="C18" s="26"/>
      <c r="D18" s="26"/>
      <c r="E18" s="44"/>
      <c r="F18" s="26"/>
      <c r="G18" s="26"/>
      <c r="H18" s="30"/>
      <c r="I18" s="26"/>
      <c r="J18" s="44"/>
      <c r="K18" s="45"/>
      <c r="L18" s="26"/>
      <c r="M18" s="26"/>
    </row>
    <row r="19" spans="1:13" x14ac:dyDescent="0.2">
      <c r="B19" s="22" t="s">
        <v>47</v>
      </c>
      <c r="C19" s="22" t="s">
        <v>48</v>
      </c>
      <c r="D19" s="2">
        <v>0.5</v>
      </c>
      <c r="E19" s="47" cm="1">
        <f t="array" ref="E19">INDEX([1]!GLA_3[Building G L A],MATCH('FY20 Property Data Sheet'!$B19,[1]!GLA_3[Building Name],0),0)</f>
        <v>24976.23</v>
      </c>
      <c r="F19" s="22" t="s">
        <v>49</v>
      </c>
      <c r="G19" s="48" cm="1">
        <f t="array" ref="G19">INDEX('[1]Inv. Properties'!$J$8:$J$72,MATCH('FY20 Property Data Sheet'!$B19,'[1]Inv. Properties'!$B$8:$B$72,0),0)*1000</f>
        <v>96250000</v>
      </c>
      <c r="H19" s="5" cm="1">
        <f t="array" ref="H19">INDEX('[1]Principal Portfolio'!$H$2:$H$20,MATCH('FY20 Property Data Sheet'!B19,'[1]Principal Portfolio'!$B$2:$B$20,0),0)</f>
        <v>43800</v>
      </c>
      <c r="I19" s="49" cm="1">
        <f t="array" ref="I19">INDEX('[1]Inv. Properties'!$I$8:$I$72,MATCH('FY20 Property Data Sheet'!$B19,'[1]Inv. Properties'!$B$8:$B$72,0),0)</f>
        <v>5.7500000000000002E-2</v>
      </c>
      <c r="J19" s="50" cm="1">
        <f t="array" ref="J19">INDEX([1]!GLA_3[WALE (S)],MATCH('FY20 Property Data Sheet'!$B19,[1]!GLA_3[Building Name],0),0)</f>
        <v>3.6020285188699188</v>
      </c>
      <c r="K19" s="51" cm="1">
        <f t="array" ref="K19">INDEX([1]!GLA_3[Occupancy],MATCH('FY20 Property Data Sheet'!$B19,[1]!GLA_3[Building Name],0),0)</f>
        <v>0.98645111772273042</v>
      </c>
      <c r="L19" s="60">
        <v>3</v>
      </c>
      <c r="M19" s="60">
        <v>2</v>
      </c>
    </row>
    <row r="20" spans="1:13" x14ac:dyDescent="0.2">
      <c r="B20" s="28" t="s">
        <v>50</v>
      </c>
      <c r="C20" s="28" t="s">
        <v>26</v>
      </c>
      <c r="D20" s="3">
        <v>0.5</v>
      </c>
      <c r="E20" s="53" cm="1">
        <f t="array" ref="E20">INDEX([1]!GLA_3[Building G L A],MATCH('FY20 Property Data Sheet'!$B20,[1]!GLA_3[Building Name],0),0)</f>
        <v>23494</v>
      </c>
      <c r="F20" s="28" t="s">
        <v>51</v>
      </c>
      <c r="G20" s="54" cm="1">
        <f t="array" ref="G20">INDEX('[1]Inv. Properties'!$J$8:$J$72,MATCH('FY20 Property Data Sheet'!$B20,'[1]Inv. Properties'!$B$8:$B$72,0),0)*1000</f>
        <v>69341350.420000017</v>
      </c>
      <c r="H20" s="4" cm="1">
        <f t="array" ref="H20">INDEX('[1]Principal Portfolio'!$H$2:$H$20,MATCH('FY20 Property Data Sheet'!B20,'[1]Principal Portfolio'!$B$2:$B$20,0),0)</f>
        <v>43983</v>
      </c>
      <c r="I20" s="55" cm="1">
        <f t="array" ref="I20">INDEX('[1]Inv. Properties'!$I$8:$I$72,MATCH('FY20 Property Data Sheet'!$B20,'[1]Inv. Properties'!$B$8:$B$72,0),0)</f>
        <v>0.06</v>
      </c>
      <c r="J20" s="56" cm="1">
        <f t="array" ref="J20">INDEX([1]!GLA_3[WALE (S)],MATCH('FY20 Property Data Sheet'!$B20,[1]!GLA_3[Building Name],0),0)</f>
        <v>7.0026884760143044</v>
      </c>
      <c r="K20" s="57" cm="1">
        <f t="array" ref="K20">INDEX([1]!GLA_3[Occupancy],MATCH('FY20 Property Data Sheet'!$B20,[1]!GLA_3[Building Name],0),0)</f>
        <v>0.85617604494764621</v>
      </c>
      <c r="L20" s="61" t="s">
        <v>52</v>
      </c>
      <c r="M20" s="61" t="s">
        <v>52</v>
      </c>
    </row>
    <row r="21" spans="1:13" x14ac:dyDescent="0.2">
      <c r="B21" s="22" t="s">
        <v>53</v>
      </c>
      <c r="D21" s="2">
        <v>1</v>
      </c>
      <c r="F21" s="22"/>
      <c r="G21" s="48">
        <f>+('[1]Inv. Properties'!D182+'[1]Inv. Properties'!D185)*1000-SUM(G19:G20)</f>
        <v>32100276.200000018</v>
      </c>
      <c r="H21" s="5"/>
      <c r="I21" s="49">
        <v>6.5000000000000002E-2</v>
      </c>
      <c r="J21" s="50"/>
      <c r="K21" s="51"/>
      <c r="L21" s="60"/>
      <c r="M21" s="60"/>
    </row>
    <row r="22" spans="1:13" ht="13.5" thickBot="1" x14ac:dyDescent="0.25">
      <c r="B22" s="86" t="s">
        <v>71</v>
      </c>
      <c r="C22" s="86"/>
      <c r="D22" s="86"/>
      <c r="E22" s="90"/>
      <c r="F22" s="86"/>
      <c r="G22" s="93">
        <f>+SUM(G19:G21)</f>
        <v>197691626.62000003</v>
      </c>
      <c r="H22" s="93"/>
      <c r="I22" s="94">
        <v>5.96E-2</v>
      </c>
      <c r="J22" s="7"/>
      <c r="K22" s="8"/>
      <c r="L22" s="9"/>
      <c r="M22" s="9"/>
    </row>
    <row r="23" spans="1:13" ht="14.25" thickTop="1" thickBot="1" x14ac:dyDescent="0.25">
      <c r="B23" s="35"/>
      <c r="D23" s="22"/>
      <c r="E23" s="62"/>
      <c r="F23" s="22"/>
      <c r="G23" s="63"/>
      <c r="H23" s="63"/>
      <c r="I23" s="63"/>
      <c r="J23" s="62"/>
      <c r="K23" s="64"/>
      <c r="L23" s="65"/>
      <c r="M23" s="65"/>
    </row>
    <row r="24" spans="1:13" ht="13.5" thickBot="1" x14ac:dyDescent="0.25">
      <c r="B24" s="88" t="s">
        <v>54</v>
      </c>
      <c r="C24" s="11"/>
      <c r="D24" s="11"/>
      <c r="E24" s="12"/>
      <c r="F24" s="11"/>
      <c r="G24" s="13">
        <f>+G22+G17</f>
        <v>1612248364.6000001</v>
      </c>
      <c r="H24" s="13"/>
      <c r="I24" s="13"/>
      <c r="J24" s="12"/>
      <c r="K24" s="14"/>
      <c r="L24" s="15"/>
      <c r="M24" s="15"/>
    </row>
    <row r="25" spans="1:13" ht="13.5" thickTop="1" x14ac:dyDescent="0.2">
      <c r="B25" s="35"/>
      <c r="D25" s="62"/>
      <c r="E25" s="62"/>
      <c r="F25" s="64"/>
      <c r="G25" s="63"/>
      <c r="I25" s="65"/>
      <c r="J25" s="65"/>
      <c r="K25" s="64"/>
    </row>
    <row r="26" spans="1:13" x14ac:dyDescent="0.2">
      <c r="B26" s="87" t="s">
        <v>55</v>
      </c>
      <c r="C26" s="66"/>
      <c r="D26" s="67"/>
      <c r="E26" s="67"/>
      <c r="F26" s="68"/>
      <c r="G26" s="66"/>
      <c r="H26" s="35"/>
      <c r="I26" s="35"/>
      <c r="J26" s="35"/>
      <c r="K26" s="16"/>
    </row>
    <row r="27" spans="1:13" x14ac:dyDescent="0.2">
      <c r="B27" s="69"/>
      <c r="C27" s="69"/>
      <c r="D27" s="70"/>
      <c r="E27" s="71" t="s">
        <v>56</v>
      </c>
      <c r="F27" s="70"/>
      <c r="G27" s="72"/>
      <c r="H27" s="73"/>
      <c r="I27" s="73"/>
      <c r="J27" s="73"/>
      <c r="K27" s="17"/>
    </row>
    <row r="28" spans="1:13" x14ac:dyDescent="0.2">
      <c r="B28" s="74" t="s">
        <v>57</v>
      </c>
      <c r="C28" s="74"/>
      <c r="D28" s="75" t="s">
        <v>10</v>
      </c>
      <c r="E28" s="76"/>
      <c r="F28" s="75"/>
      <c r="G28" s="75" t="s">
        <v>58</v>
      </c>
      <c r="H28" s="77"/>
      <c r="I28" s="78"/>
      <c r="J28" s="77"/>
      <c r="K28" s="17"/>
    </row>
    <row r="29" spans="1:13" x14ac:dyDescent="0.2">
      <c r="B29" s="35" t="s">
        <v>59</v>
      </c>
      <c r="D29" s="62" cm="1">
        <f t="array" ref="D29">INDEX('[1]Inv. Properties'!$D$221:$D$230,MATCH('FY20 Property Data Sheet'!$B29,'[1]Inv. Properties'!$B$221:$B$230,0),0)</f>
        <v>152849.19116000002</v>
      </c>
      <c r="E29" s="62" cm="1">
        <f t="array" ref="E29">INDEX('[1]Inv. Properties'!$E$221:$E$230,MATCH('FY20 Property Data Sheet'!$B29,'[1]Inv. Properties'!$B$221:$B$230,0),0)</f>
        <v>8</v>
      </c>
      <c r="F29" s="64"/>
      <c r="G29" s="79" cm="1">
        <f t="array" ref="G29">INDEX('[1]Inv. Properties'!$J$221:$J$230,MATCH('FY20 Property Data Sheet'!$B29,'[1]Inv. Properties'!$B$221:$B$230,0),0)</f>
        <v>0.14687589495056533</v>
      </c>
      <c r="K29" s="80"/>
    </row>
    <row r="30" spans="1:13" x14ac:dyDescent="0.2">
      <c r="B30" s="85" t="s">
        <v>60</v>
      </c>
      <c r="C30" s="28"/>
      <c r="D30" s="81" cm="1">
        <f t="array" ref="D30">INDEX('[1]Inv. Properties'!$D$221:$D$230,MATCH('FY20 Property Data Sheet'!$B30,'[1]Inv. Properties'!$B$221:$B$230,0),0)</f>
        <v>258666.42401522541</v>
      </c>
      <c r="E30" s="81" cm="1">
        <f t="array" ref="E30">INDEX('[1]Inv. Properties'!$E$221:$E$230,MATCH('FY20 Property Data Sheet'!$B30,'[1]Inv. Properties'!$B$221:$B$230,0),0)</f>
        <v>20</v>
      </c>
      <c r="F30" s="82"/>
      <c r="G30" s="83" cm="1">
        <f t="array" ref="G30">INDEX('[1]Inv. Properties'!$J$221:$J$230,MATCH('FY20 Property Data Sheet'!$B30,'[1]Inv. Properties'!$B$221:$B$230,0),0)</f>
        <v>0.24855782508609667</v>
      </c>
      <c r="K30" s="80"/>
    </row>
    <row r="31" spans="1:13" x14ac:dyDescent="0.2">
      <c r="B31" s="35" t="s">
        <v>61</v>
      </c>
      <c r="D31" s="62" cm="1">
        <f t="array" ref="D31">INDEX('[1]Inv. Properties'!$D$221:$D$230,MATCH('FY20 Property Data Sheet'!$B31,'[1]Inv. Properties'!$B$221:$B$230,0),0)</f>
        <v>139011.3327</v>
      </c>
      <c r="E31" s="62" cm="1">
        <f t="array" ref="E31">INDEX('[1]Inv. Properties'!$E$221:$E$230,MATCH('FY20 Property Data Sheet'!$B31,'[1]Inv. Properties'!$B$221:$B$230,0),0)</f>
        <v>14</v>
      </c>
      <c r="F31" s="64"/>
      <c r="G31" s="79" cm="1">
        <f t="array" ref="G31">INDEX('[1]Inv. Properties'!$J$221:$J$230,MATCH('FY20 Property Data Sheet'!$B31,'[1]Inv. Properties'!$B$221:$B$230,0),0)</f>
        <v>0.13357881545614902</v>
      </c>
      <c r="K31" s="80"/>
    </row>
    <row r="32" spans="1:13" x14ac:dyDescent="0.2">
      <c r="B32" s="85" t="s">
        <v>62</v>
      </c>
      <c r="C32" s="28"/>
      <c r="D32" s="81" cm="1">
        <f t="array" ref="D32">INDEX('[1]Inv. Properties'!$D$221:$D$230,MATCH('FY20 Property Data Sheet'!$B32,'[1]Inv. Properties'!$B$221:$B$230,0),0)</f>
        <v>216342.38147999998</v>
      </c>
      <c r="E32" s="81" cm="1">
        <f t="array" ref="E32">INDEX('[1]Inv. Properties'!$E$221:$E$230,MATCH('FY20 Property Data Sheet'!$B32,'[1]Inv. Properties'!$B$221:$B$230,0),0)</f>
        <v>19</v>
      </c>
      <c r="F32" s="82"/>
      <c r="G32" s="83" cm="1">
        <f t="array" ref="G32">INDEX('[1]Inv. Properties'!$J$221:$J$230,MATCH('FY20 Property Data Sheet'!$B32,'[1]Inv. Properties'!$B$221:$B$230,0),0)</f>
        <v>0.20788779223796844</v>
      </c>
      <c r="K32" s="80"/>
    </row>
    <row r="33" spans="2:11" x14ac:dyDescent="0.2">
      <c r="B33" s="35" t="s">
        <v>63</v>
      </c>
      <c r="D33" s="62" cm="1">
        <f t="array" ref="D33">INDEX('[1]Inv. Properties'!$D$221:$D$230,MATCH('FY20 Property Data Sheet'!$B33,'[1]Inv. Properties'!$B$221:$B$230,0),0)</f>
        <v>57519.031900000009</v>
      </c>
      <c r="E33" s="62" cm="1">
        <f t="array" ref="E33">INDEX('[1]Inv. Properties'!$E$221:$E$230,MATCH('FY20 Property Data Sheet'!$B33,'[1]Inv. Properties'!$B$221:$B$230,0),0)</f>
        <v>5</v>
      </c>
      <c r="F33" s="64"/>
      <c r="G33" s="79" cm="1">
        <f t="array" ref="G33">INDEX('[1]Inv. Properties'!$J$221:$J$230,MATCH('FY20 Property Data Sheet'!$B33,'[1]Inv. Properties'!$B$221:$B$230,0),0)</f>
        <v>5.5271207017112856E-2</v>
      </c>
      <c r="K33" s="80"/>
    </row>
    <row r="34" spans="2:11" x14ac:dyDescent="0.2">
      <c r="B34" s="85" t="s">
        <v>64</v>
      </c>
      <c r="C34" s="28"/>
      <c r="D34" s="81" cm="1">
        <f t="array" ref="D34">INDEX('[1]Inv. Properties'!$D$221:$D$230,MATCH('FY20 Property Data Sheet'!$B34,'[1]Inv. Properties'!$B$221:$B$230,0),0)</f>
        <v>216280.64172477441</v>
      </c>
      <c r="E34" s="81" cm="1">
        <f t="array" ref="E34">INDEX('[1]Inv. Properties'!$E$221:$E$230,MATCH('FY20 Property Data Sheet'!$B34,'[1]Inv. Properties'!$B$221:$B$230,0),0)</f>
        <v>15</v>
      </c>
      <c r="F34" s="82"/>
      <c r="G34" s="83" cm="1">
        <f t="array" ref="G34">INDEX('[1]Inv. Properties'!$J$221:$J$230,MATCH('FY20 Property Data Sheet'!$B34,'[1]Inv. Properties'!$B$221:$B$230,0),0)</f>
        <v>0.20782846525210766</v>
      </c>
      <c r="K34" s="80"/>
    </row>
    <row r="35" spans="2:11" ht="13.5" thickBot="1" x14ac:dyDescent="0.25">
      <c r="B35" s="86" t="s">
        <v>65</v>
      </c>
      <c r="C35" s="86"/>
      <c r="D35" s="90">
        <f>SUM(D29:D34)</f>
        <v>1040669.0029799999</v>
      </c>
      <c r="E35" s="90">
        <f>SUM(E29:E34)</f>
        <v>81</v>
      </c>
      <c r="F35" s="91"/>
      <c r="G35" s="92">
        <f>SUM(G29:G34)</f>
        <v>1</v>
      </c>
      <c r="H35" s="18"/>
      <c r="I35" s="19"/>
      <c r="J35" s="19"/>
      <c r="K35" s="20"/>
    </row>
    <row r="36" spans="2:11" ht="13.5" thickTop="1" x14ac:dyDescent="0.2">
      <c r="B36" s="89"/>
      <c r="C36" s="21"/>
      <c r="D36" s="10"/>
      <c r="E36" s="10"/>
      <c r="F36" s="10"/>
      <c r="G36" s="21"/>
      <c r="H36" s="10"/>
      <c r="I36" s="10"/>
      <c r="K36" s="64"/>
    </row>
    <row r="37" spans="2:11" x14ac:dyDescent="0.2">
      <c r="D37" s="33"/>
    </row>
  </sheetData>
  <mergeCells count="3">
    <mergeCell ref="C1:D1"/>
    <mergeCell ref="L1:M1"/>
    <mergeCell ref="E27:E28"/>
  </mergeCells>
  <dataValidations count="2">
    <dataValidation type="textLength" errorStyle="information" allowBlank="1" showInputMessage="1" showErrorMessage="1" error="XLBVal:2=0_x000d__x000a_" sqref="E29:E35 F27:F29 D27:D35 G27:G35" xr:uid="{6CBC8485-9AEE-4F86-A711-33AE75BC0EAB}">
      <formula1>0</formula1>
      <formula2>300</formula2>
    </dataValidation>
    <dataValidation type="textLength" errorStyle="information" allowBlank="1" showInputMessage="1" showErrorMessage="1" error="XLBVal:6=466263.54_x000d__x000a_" sqref="E27" xr:uid="{835AD472-3EB4-4F0B-B282-D80197D205DE}">
      <formula1>0</formula1>
      <formula2>300</formula2>
    </dataValidation>
  </dataValidations>
  <pageMargins left="0.70866141732283472" right="0.70866141732283472" top="0.74803149606299213" bottom="0.74803149606299213" header="0.31496062992125984" footer="0.31496062992125984"/>
  <pageSetup paperSize="8" scale="4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FY20 Property Data Sheet</vt:lpstr>
      <vt:lpstr>'FY20 Property Data Sheet'!Print_Area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Rouse</dc:creator>
  <cp:lastModifiedBy>Cynthia Rouse</cp:lastModifiedBy>
  <dcterms:created xsi:type="dcterms:W3CDTF">2020-08-17T10:05:51Z</dcterms:created>
  <dcterms:modified xsi:type="dcterms:W3CDTF">2020-08-17T10:13:24Z</dcterms:modified>
</cp:coreProperties>
</file>