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abacusfundsmanagement-my.sharepoint.com/personal/lspenceley_abacusproperty_com_au/Documents/Desktop/"/>
    </mc:Choice>
  </mc:AlternateContent>
  <xr:revisionPtr revIDLastSave="3" documentId="8_{A33646AE-3923-48E6-8650-F30D48D3678C}" xr6:coauthVersionLast="47" xr6:coauthVersionMax="47" xr10:uidLastSave="{BD57D461-2319-4FDB-9753-88D32DCE47FD}"/>
  <workbookProtection workbookAlgorithmName="SHA-512" workbookHashValue="dpVy8qytn9uFGOlbFdkzCS/AENbm8YeNUeSfXxZ+E+DXQQAR/tlabZ75Cy6CJMDg5yQASk4JjSYBfTVo++wZ8w==" workbookSaltValue="T82nLa6+kU67+74kCuWMUw==" workbookSpinCount="100000" lockStructure="1"/>
  <bookViews>
    <workbookView xWindow="-120" yWindow="-120" windowWidth="29040" windowHeight="15840" xr2:uid="{9AA37D38-6BCC-41AF-9B7F-553BC1403914}"/>
  </bookViews>
  <sheets>
    <sheet name="Overview" sheetId="1" r:id="rId1"/>
    <sheet name="Environment" sheetId="2" r:id="rId2"/>
    <sheet name="People" sheetId="12" r:id="rId3"/>
    <sheet name="WHS" sheetId="4" r:id="rId4"/>
    <sheet name="GRI" sheetId="11" r:id="rId5"/>
  </sheets>
  <definedNames>
    <definedName name="_xlnm.Print_Area" localSheetId="1">Environment!$A$1:$L$133</definedName>
    <definedName name="_xlnm.Print_Area" localSheetId="4">GRI!$A$1:$H$51</definedName>
    <definedName name="_xlnm.Print_Area" localSheetId="2">People!$A$1:$AE$62</definedName>
    <definedName name="_xlnm.Print_Area" localSheetId="3">WHS!$A$1:$F$30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0" i="12" l="1"/>
  <c r="D17" i="12"/>
  <c r="E28" i="12" s="1"/>
  <c r="E17" i="12"/>
  <c r="F17" i="12"/>
  <c r="E42" i="12" s="1"/>
  <c r="G17" i="12"/>
  <c r="H17" i="12"/>
  <c r="I17" i="12"/>
  <c r="G25" i="12"/>
  <c r="H25" i="12"/>
  <c r="H26" i="12"/>
  <c r="H28" i="12"/>
  <c r="H29" i="12"/>
  <c r="D19" i="12"/>
  <c r="E44" i="12" s="1"/>
  <c r="E19" i="12"/>
  <c r="F19" i="12"/>
  <c r="G30" i="12" s="1"/>
  <c r="G19" i="12"/>
  <c r="H19" i="12"/>
  <c r="I19" i="12"/>
  <c r="H42" i="12"/>
  <c r="H43" i="12"/>
  <c r="H46" i="12"/>
  <c r="D60" i="12"/>
  <c r="E60" i="12"/>
  <c r="H60" i="12"/>
  <c r="J60" i="12"/>
  <c r="K60" i="12"/>
  <c r="M60" i="12"/>
  <c r="N60" i="12"/>
  <c r="P60" i="12"/>
  <c r="Q60" i="12"/>
  <c r="S60" i="12"/>
  <c r="T60" i="12"/>
  <c r="V60" i="12"/>
  <c r="W60" i="12"/>
  <c r="Y60" i="12"/>
  <c r="Z60" i="12"/>
  <c r="AB60" i="12"/>
  <c r="AC60" i="12"/>
  <c r="E29" i="12" l="1"/>
  <c r="G28" i="12"/>
  <c r="E30" i="12"/>
  <c r="E43" i="12"/>
  <c r="G29" i="12"/>
  <c r="G42" i="12"/>
  <c r="H30" i="12"/>
  <c r="G46" i="12"/>
  <c r="E39" i="12"/>
  <c r="G26" i="12"/>
  <c r="G33" i="12"/>
  <c r="E26" i="12"/>
  <c r="G32" i="12"/>
  <c r="H44" i="12"/>
  <c r="E32" i="12"/>
  <c r="E46" i="12"/>
  <c r="E33" i="12"/>
  <c r="E25" i="12"/>
  <c r="G43" i="12"/>
  <c r="G44" i="12"/>
  <c r="G40" i="12"/>
  <c r="E40" i="12"/>
  <c r="G47" i="12"/>
  <c r="G39" i="12"/>
  <c r="E47" i="12"/>
  <c r="C100" i="2" l="1"/>
  <c r="D100" i="2"/>
  <c r="E100" i="2"/>
  <c r="F100" i="2"/>
  <c r="G100" i="2"/>
  <c r="H100" i="2"/>
  <c r="I100" i="2"/>
  <c r="J100" i="2"/>
  <c r="K100" i="2"/>
  <c r="J73" i="2" l="1"/>
  <c r="J101" i="2" l="1"/>
  <c r="I99" i="2"/>
  <c r="K99" i="2" s="1"/>
  <c r="J98" i="2"/>
  <c r="H97" i="2"/>
  <c r="H74" i="2" s="1"/>
  <c r="H81" i="2" s="1"/>
  <c r="G97" i="2"/>
  <c r="G98" i="2" s="1"/>
  <c r="F97" i="2"/>
  <c r="F98" i="2" s="1"/>
  <c r="E97" i="2"/>
  <c r="E98" i="2" s="1"/>
  <c r="D97" i="2"/>
  <c r="D101" i="2" s="1"/>
  <c r="C97" i="2"/>
  <c r="C101" i="2" s="1"/>
  <c r="I95" i="2"/>
  <c r="K95" i="2" s="1"/>
  <c r="J94" i="2"/>
  <c r="H94" i="2"/>
  <c r="G94" i="2"/>
  <c r="F94" i="2"/>
  <c r="E94" i="2"/>
  <c r="D94" i="2"/>
  <c r="C94" i="2"/>
  <c r="I93" i="2"/>
  <c r="K93" i="2" s="1"/>
  <c r="J90" i="2"/>
  <c r="H90" i="2"/>
  <c r="G90" i="2"/>
  <c r="F90" i="2"/>
  <c r="E90" i="2"/>
  <c r="C90" i="2"/>
  <c r="J89" i="2"/>
  <c r="H89" i="2"/>
  <c r="G89" i="2"/>
  <c r="F89" i="2"/>
  <c r="E89" i="2"/>
  <c r="C89" i="2"/>
  <c r="G84" i="2"/>
  <c r="F84" i="2"/>
  <c r="E84" i="2"/>
  <c r="D84" i="2"/>
  <c r="C84" i="2"/>
  <c r="G83" i="2"/>
  <c r="F83" i="2"/>
  <c r="E83" i="2"/>
  <c r="D83" i="2"/>
  <c r="C83" i="2"/>
  <c r="J82" i="2"/>
  <c r="H82" i="2"/>
  <c r="G82" i="2"/>
  <c r="F82" i="2"/>
  <c r="E82" i="2"/>
  <c r="D82" i="2"/>
  <c r="C82" i="2"/>
  <c r="J78" i="2"/>
  <c r="J85" i="2" s="1"/>
  <c r="H78" i="2"/>
  <c r="H85" i="2" s="1"/>
  <c r="G78" i="2"/>
  <c r="G85" i="2" s="1"/>
  <c r="F78" i="2"/>
  <c r="F85" i="2" s="1"/>
  <c r="E78" i="2"/>
  <c r="E85" i="2" s="1"/>
  <c r="C78" i="2"/>
  <c r="I77" i="2"/>
  <c r="K77" i="2" s="1"/>
  <c r="K84" i="2" s="1"/>
  <c r="D18" i="2" s="1"/>
  <c r="I76" i="2"/>
  <c r="K76" i="2" s="1"/>
  <c r="K83" i="2" s="1"/>
  <c r="D17" i="2" s="1"/>
  <c r="D90" i="2"/>
  <c r="J74" i="2"/>
  <c r="J81" i="2" s="1"/>
  <c r="J80" i="2"/>
  <c r="D73" i="2"/>
  <c r="D80" i="2" s="1"/>
  <c r="I70" i="2"/>
  <c r="K70" i="2" s="1"/>
  <c r="I69" i="2"/>
  <c r="K69" i="2" s="1"/>
  <c r="D21" i="2" s="1"/>
  <c r="J62" i="2"/>
  <c r="J65" i="2"/>
  <c r="E53" i="2"/>
  <c r="F53" i="2"/>
  <c r="G53" i="2"/>
  <c r="H53" i="2"/>
  <c r="J53" i="2"/>
  <c r="C53" i="2"/>
  <c r="J38" i="2"/>
  <c r="J45" i="2" s="1"/>
  <c r="J37" i="2"/>
  <c r="J44" i="2" s="1"/>
  <c r="D48" i="2"/>
  <c r="E48" i="2"/>
  <c r="F48" i="2"/>
  <c r="G48" i="2"/>
  <c r="C48" i="2"/>
  <c r="E42" i="2"/>
  <c r="E49" i="2" s="1"/>
  <c r="F42" i="2"/>
  <c r="F49" i="2" s="1"/>
  <c r="G42" i="2"/>
  <c r="G49" i="2" s="1"/>
  <c r="H42" i="2"/>
  <c r="H49" i="2" s="1"/>
  <c r="J42" i="2"/>
  <c r="J49" i="2" s="1"/>
  <c r="C42" i="2"/>
  <c r="C49" i="2" s="1"/>
  <c r="I41" i="2"/>
  <c r="K41" i="2" s="1"/>
  <c r="K48" i="2" s="1"/>
  <c r="C18" i="2" s="1"/>
  <c r="J64" i="2"/>
  <c r="I63" i="2"/>
  <c r="K63" i="2" s="1"/>
  <c r="J58" i="2"/>
  <c r="H58" i="2"/>
  <c r="G58" i="2"/>
  <c r="F58" i="2"/>
  <c r="E58" i="2"/>
  <c r="D58" i="2"/>
  <c r="C58" i="2"/>
  <c r="F73" i="2" l="1"/>
  <c r="F80" i="2" s="1"/>
  <c r="F74" i="2"/>
  <c r="F81" i="2" s="1"/>
  <c r="C73" i="2"/>
  <c r="I84" i="2"/>
  <c r="G74" i="2"/>
  <c r="G81" i="2" s="1"/>
  <c r="G73" i="2"/>
  <c r="G80" i="2" s="1"/>
  <c r="E73" i="2"/>
  <c r="E80" i="2" s="1"/>
  <c r="E74" i="2"/>
  <c r="E81" i="2" s="1"/>
  <c r="D74" i="2"/>
  <c r="D81" i="2" s="1"/>
  <c r="I82" i="2"/>
  <c r="K82" i="2" s="1"/>
  <c r="D16" i="2" s="1"/>
  <c r="C74" i="2"/>
  <c r="C81" i="2" s="1"/>
  <c r="D89" i="2"/>
  <c r="K94" i="2"/>
  <c r="I90" i="2"/>
  <c r="K90" i="2" s="1"/>
  <c r="D24" i="2" s="1"/>
  <c r="I78" i="2"/>
  <c r="I97" i="2"/>
  <c r="E101" i="2"/>
  <c r="D78" i="2"/>
  <c r="D85" i="2" s="1"/>
  <c r="C80" i="2"/>
  <c r="I83" i="2"/>
  <c r="F101" i="2"/>
  <c r="H98" i="2"/>
  <c r="I75" i="2"/>
  <c r="C85" i="2"/>
  <c r="C98" i="2"/>
  <c r="G101" i="2"/>
  <c r="D98" i="2"/>
  <c r="H101" i="2"/>
  <c r="H73" i="2"/>
  <c r="H80" i="2" s="1"/>
  <c r="I94" i="2"/>
  <c r="I48" i="2"/>
  <c r="I74" i="2" l="1"/>
  <c r="K74" i="2" s="1"/>
  <c r="I81" i="2"/>
  <c r="K81" i="2" s="1"/>
  <c r="D15" i="2" s="1"/>
  <c r="I101" i="2"/>
  <c r="K101" i="2" s="1"/>
  <c r="K97" i="2"/>
  <c r="K75" i="2"/>
  <c r="K89" i="2" s="1"/>
  <c r="I89" i="2"/>
  <c r="K78" i="2"/>
  <c r="K85" i="2" s="1"/>
  <c r="I85" i="2"/>
  <c r="I80" i="2"/>
  <c r="K80" i="2" s="1"/>
  <c r="D14" i="2" s="1"/>
  <c r="I98" i="2"/>
  <c r="K98" i="2" s="1"/>
  <c r="I73" i="2"/>
  <c r="K73" i="2" s="1"/>
  <c r="D39" i="2" l="1"/>
  <c r="D53" i="2" s="1"/>
  <c r="I33" i="2"/>
  <c r="D12" i="2"/>
  <c r="E26" i="2"/>
  <c r="E11" i="2"/>
  <c r="E10" i="2"/>
  <c r="D42" i="2" l="1"/>
  <c r="K33" i="2"/>
  <c r="J54" i="2"/>
  <c r="H54" i="2"/>
  <c r="G54" i="2"/>
  <c r="F54" i="2"/>
  <c r="E54" i="2"/>
  <c r="D54" i="2"/>
  <c r="C54" i="2"/>
  <c r="G47" i="2"/>
  <c r="F47" i="2"/>
  <c r="E47" i="2"/>
  <c r="D47" i="2"/>
  <c r="C47" i="2"/>
  <c r="I40" i="2"/>
  <c r="K40" i="2" s="1"/>
  <c r="K47" i="2" s="1"/>
  <c r="C17" i="2" s="1"/>
  <c r="E17" i="2" s="1"/>
  <c r="D34" i="2"/>
  <c r="I34" i="2" s="1"/>
  <c r="K34" i="2" s="1"/>
  <c r="J46" i="2"/>
  <c r="H46" i="2"/>
  <c r="G46" i="2"/>
  <c r="F46" i="2"/>
  <c r="E46" i="2"/>
  <c r="C46" i="2"/>
  <c r="I42" i="2" l="1"/>
  <c r="D49" i="2"/>
  <c r="C21" i="2"/>
  <c r="E21" i="2" s="1"/>
  <c r="E18" i="2"/>
  <c r="D46" i="2"/>
  <c r="I47" i="2"/>
  <c r="I54" i="2"/>
  <c r="K54" i="2" s="1"/>
  <c r="C24" i="2" s="1"/>
  <c r="I39" i="2"/>
  <c r="K39" i="2" l="1"/>
  <c r="K53" i="2" s="1"/>
  <c r="I53" i="2"/>
  <c r="K42" i="2"/>
  <c r="K49" i="2" s="1"/>
  <c r="I49" i="2"/>
  <c r="I46" i="2"/>
  <c r="K46" i="2" l="1"/>
  <c r="C16" i="2" l="1"/>
  <c r="D61" i="2" l="1"/>
  <c r="E61" i="2"/>
  <c r="F61" i="2"/>
  <c r="G61" i="2"/>
  <c r="H61" i="2"/>
  <c r="C61" i="2"/>
  <c r="E65" i="2" l="1"/>
  <c r="E62" i="2"/>
  <c r="C65" i="2"/>
  <c r="C62" i="2"/>
  <c r="H65" i="2"/>
  <c r="H62" i="2"/>
  <c r="H64" i="2" s="1"/>
  <c r="G65" i="2"/>
  <c r="G62" i="2"/>
  <c r="G64" i="2" s="1"/>
  <c r="F65" i="2"/>
  <c r="F62" i="2"/>
  <c r="D65" i="2"/>
  <c r="D62" i="2"/>
  <c r="D64" i="2" s="1"/>
  <c r="C64" i="2"/>
  <c r="C37" i="2"/>
  <c r="C44" i="2" s="1"/>
  <c r="C38" i="2"/>
  <c r="C45" i="2" s="1"/>
  <c r="H37" i="2"/>
  <c r="H38" i="2"/>
  <c r="G37" i="2"/>
  <c r="G38" i="2"/>
  <c r="G45" i="2" s="1"/>
  <c r="F37" i="2"/>
  <c r="F38" i="2"/>
  <c r="F45" i="2" s="1"/>
  <c r="E64" i="2"/>
  <c r="E37" i="2"/>
  <c r="E44" i="2" s="1"/>
  <c r="E38" i="2"/>
  <c r="E45" i="2" s="1"/>
  <c r="D38" i="2"/>
  <c r="D45" i="2" s="1"/>
  <c r="D37" i="2"/>
  <c r="D44" i="2" s="1"/>
  <c r="F64" i="2"/>
  <c r="H45" i="2"/>
  <c r="I59" i="2"/>
  <c r="K59" i="2" s="1"/>
  <c r="I61" i="2"/>
  <c r="I62" i="2" l="1"/>
  <c r="K62" i="2" s="1"/>
  <c r="H44" i="2"/>
  <c r="F44" i="2"/>
  <c r="G44" i="2"/>
  <c r="I64" i="2"/>
  <c r="I44" i="2"/>
  <c r="K44" i="2" s="1"/>
  <c r="C14" i="2" s="1"/>
  <c r="E14" i="2" s="1"/>
  <c r="I45" i="2"/>
  <c r="K45" i="2" s="1"/>
  <c r="C15" i="2" s="1"/>
  <c r="E15" i="2" s="1"/>
  <c r="I37" i="2"/>
  <c r="K37" i="2" s="1"/>
  <c r="I38" i="2"/>
  <c r="K38" i="2" s="1"/>
  <c r="K61" i="2"/>
  <c r="I65" i="2"/>
  <c r="K65" i="2" s="1"/>
  <c r="I57" i="2"/>
  <c r="C27" i="2"/>
  <c r="D27" i="2"/>
  <c r="K64" i="2" l="1"/>
  <c r="K57" i="2"/>
  <c r="K58" i="2" s="1"/>
  <c r="I58" i="2"/>
  <c r="E27" i="2"/>
  <c r="D25" i="2" l="1"/>
  <c r="C25" i="2"/>
  <c r="E25" i="2" s="1"/>
  <c r="C12" i="2" l="1"/>
  <c r="E12" i="2" s="1"/>
  <c r="E24" i="2" l="1"/>
  <c r="D28" i="2"/>
  <c r="D29" i="2" s="1"/>
  <c r="C28" i="2"/>
  <c r="D19" i="2" l="1"/>
  <c r="D20" i="2" s="1"/>
  <c r="D22" i="2" s="1"/>
  <c r="C29" i="2"/>
  <c r="E28" i="2"/>
  <c r="E29" i="2" l="1"/>
  <c r="C19" i="2"/>
  <c r="E16" i="2"/>
  <c r="C20" i="2" l="1"/>
  <c r="E19" i="2"/>
  <c r="C22" i="2" l="1"/>
  <c r="E22" i="2" s="1"/>
  <c r="E20" i="2"/>
</calcChain>
</file>

<file path=xl/sharedStrings.xml><?xml version="1.0" encoding="utf-8"?>
<sst xmlns="http://schemas.openxmlformats.org/spreadsheetml/2006/main" count="453" uniqueCount="230">
  <si>
    <t>ESG data reporting as at 30 June 2024</t>
  </si>
  <si>
    <t>Reporting basis:</t>
  </si>
  <si>
    <t>KEY PERFORMANCE INDICATOR</t>
  </si>
  <si>
    <t>FY24</t>
  </si>
  <si>
    <t>FY23</t>
  </si>
  <si>
    <t>Variance</t>
  </si>
  <si>
    <t>Fuels</t>
  </si>
  <si>
    <t xml:space="preserve">  Stationary Energy - Natural Gas (GJ)</t>
  </si>
  <si>
    <t xml:space="preserve">  Stationary Energy - LPG (GJ)</t>
  </si>
  <si>
    <r>
      <t>Total Fuels</t>
    </r>
    <r>
      <rPr>
        <vertAlign val="superscript"/>
        <sz val="11"/>
        <color theme="1"/>
        <rFont val="Calibri"/>
        <family val="2"/>
      </rPr>
      <t>1</t>
    </r>
    <r>
      <rPr>
        <sz val="11"/>
        <color theme="1"/>
        <rFont val="Calibri"/>
        <family val="2"/>
      </rPr>
      <t xml:space="preserve"> (GJ)</t>
    </r>
  </si>
  <si>
    <t>Electricity</t>
  </si>
  <si>
    <t xml:space="preserve">  Total Electricity Consumed on Site (GJ)</t>
  </si>
  <si>
    <t xml:space="preserve">  Solar Generation - Used Internally (GJ)</t>
  </si>
  <si>
    <t xml:space="preserve">  Electricity Purchased from Grid (GJ)</t>
  </si>
  <si>
    <t xml:space="preserve">  Green Power Purchases (GJ)</t>
  </si>
  <si>
    <t xml:space="preserve">  Solar Generation - Exported to Grid (GJ)</t>
  </si>
  <si>
    <t>Net Electricity (GJ)</t>
  </si>
  <si>
    <t>Total Energy consumption (GJ)</t>
  </si>
  <si>
    <t>Site Numbers</t>
  </si>
  <si>
    <r>
      <t>Energy use per square metre lettable area (MJ/m</t>
    </r>
    <r>
      <rPr>
        <vertAlign val="superscript"/>
        <sz val="11"/>
        <color theme="1"/>
        <rFont val="Calibri"/>
        <family val="2"/>
      </rPr>
      <t>2</t>
    </r>
    <r>
      <rPr>
        <sz val="11"/>
        <color theme="1"/>
        <rFont val="Calibri"/>
        <family val="2"/>
      </rPr>
      <t>)</t>
    </r>
  </si>
  <si>
    <t>Emissions</t>
  </si>
  <si>
    <r>
      <t>Carbon emissions (t CO</t>
    </r>
    <r>
      <rPr>
        <vertAlign val="subscript"/>
        <sz val="11"/>
        <color theme="1"/>
        <rFont val="Calibri"/>
        <family val="2"/>
      </rPr>
      <t>2</t>
    </r>
    <r>
      <rPr>
        <sz val="11"/>
        <color theme="1"/>
        <rFont val="Calibri"/>
        <family val="2"/>
      </rPr>
      <t>-e) - Electricity (Location Based)</t>
    </r>
  </si>
  <si>
    <r>
      <t>Carbon emissions (t CO</t>
    </r>
    <r>
      <rPr>
        <vertAlign val="subscript"/>
        <sz val="11"/>
        <color theme="1"/>
        <rFont val="Calibri"/>
        <family val="2"/>
      </rPr>
      <t>2</t>
    </r>
    <r>
      <rPr>
        <sz val="11"/>
        <color theme="1"/>
        <rFont val="Calibri"/>
        <family val="2"/>
      </rPr>
      <t>-e) - Natural Gas</t>
    </r>
  </si>
  <si>
    <r>
      <t>Carbon emissions (t CO</t>
    </r>
    <r>
      <rPr>
        <vertAlign val="subscript"/>
        <sz val="11"/>
        <color theme="1"/>
        <rFont val="Calibri"/>
        <family val="2"/>
      </rPr>
      <t>2</t>
    </r>
    <r>
      <rPr>
        <sz val="11"/>
        <color theme="1"/>
        <rFont val="Calibri"/>
        <family val="2"/>
      </rPr>
      <t>-e) - LPG</t>
    </r>
  </si>
  <si>
    <r>
      <t>Carbon emissions (t CO</t>
    </r>
    <r>
      <rPr>
        <vertAlign val="subscript"/>
        <sz val="11"/>
        <color theme="1"/>
        <rFont val="Calibri"/>
        <family val="2"/>
      </rPr>
      <t>2</t>
    </r>
    <r>
      <rPr>
        <sz val="11"/>
        <color theme="1"/>
        <rFont val="Calibri"/>
        <family val="2"/>
      </rPr>
      <t>-e) - Refrigerant</t>
    </r>
    <r>
      <rPr>
        <sz val="11"/>
        <color theme="1"/>
        <rFont val="Calibri"/>
        <family val="2"/>
      </rPr>
      <t xml:space="preserve"> Loss</t>
    </r>
  </si>
  <si>
    <r>
      <t>Carbon emissions (t CO</t>
    </r>
    <r>
      <rPr>
        <b/>
        <vertAlign val="subscript"/>
        <sz val="11"/>
        <color theme="1"/>
        <rFont val="Calibri"/>
        <family val="2"/>
      </rPr>
      <t>2</t>
    </r>
    <r>
      <rPr>
        <b/>
        <sz val="11"/>
        <color theme="1"/>
        <rFont val="Calibri"/>
        <family val="2"/>
      </rPr>
      <t>-e) - Total</t>
    </r>
  </si>
  <si>
    <r>
      <t>Emissions Intesity (kg CO</t>
    </r>
    <r>
      <rPr>
        <b/>
        <vertAlign val="subscript"/>
        <sz val="11"/>
        <color theme="1"/>
        <rFont val="Calibri"/>
        <family val="2"/>
      </rPr>
      <t>2</t>
    </r>
    <r>
      <rPr>
        <b/>
        <sz val="11"/>
        <color theme="1"/>
        <rFont val="Calibri"/>
        <family val="2"/>
      </rPr>
      <t>-e per m</t>
    </r>
    <r>
      <rPr>
        <b/>
        <vertAlign val="superscript"/>
        <sz val="11"/>
        <color theme="1"/>
        <rFont val="Calibri"/>
        <family val="2"/>
      </rPr>
      <t>2</t>
    </r>
    <r>
      <rPr>
        <b/>
        <sz val="11"/>
        <color theme="1"/>
        <rFont val="Calibri"/>
        <family val="2"/>
      </rPr>
      <t xml:space="preserve"> NLA)</t>
    </r>
  </si>
  <si>
    <t>FY24 Data</t>
  </si>
  <si>
    <t>ACT</t>
  </si>
  <si>
    <t>NSW</t>
  </si>
  <si>
    <t>QLD</t>
  </si>
  <si>
    <t>SA</t>
  </si>
  <si>
    <t>VIC</t>
  </si>
  <si>
    <t>WA</t>
  </si>
  <si>
    <t>AUS</t>
  </si>
  <si>
    <t>NZ</t>
  </si>
  <si>
    <t>TOTAL</t>
  </si>
  <si>
    <t xml:space="preserve">  Site Numbers</t>
  </si>
  <si>
    <r>
      <t xml:space="preserve">  NLA (m</t>
    </r>
    <r>
      <rPr>
        <vertAlign val="superscript"/>
        <sz val="11"/>
        <color theme="1"/>
        <rFont val="Calibri"/>
        <family val="2"/>
      </rPr>
      <t>2</t>
    </r>
    <r>
      <rPr>
        <sz val="11"/>
        <color theme="1"/>
        <rFont val="Calibri"/>
        <family val="2"/>
      </rPr>
      <t>)</t>
    </r>
  </si>
  <si>
    <t>ELECTRICITY</t>
  </si>
  <si>
    <r>
      <t xml:space="preserve">  Total Electricity Consumed on Site (kWh)</t>
    </r>
    <r>
      <rPr>
        <vertAlign val="superscript"/>
        <sz val="11"/>
        <rFont val="Calibri"/>
        <family val="2"/>
      </rPr>
      <t>2</t>
    </r>
  </si>
  <si>
    <r>
      <t xml:space="preserve">  Electricity Supplied by On-site Solar Generation (kWh)</t>
    </r>
    <r>
      <rPr>
        <vertAlign val="superscript"/>
        <sz val="11"/>
        <rFont val="Calibri"/>
        <family val="2"/>
      </rPr>
      <t>3</t>
    </r>
  </si>
  <si>
    <t xml:space="preserve">  Electricity Purchased from Grid (kWh)</t>
  </si>
  <si>
    <t xml:space="preserve">  Green Power Purchases (kWh)</t>
  </si>
  <si>
    <t xml:space="preserve">  Solar Generation exported to Grid (kWh)</t>
  </si>
  <si>
    <t>Net Electricity (kWh)</t>
  </si>
  <si>
    <r>
      <t xml:space="preserve">  Total Electricity Consumed on Site (GJ)</t>
    </r>
    <r>
      <rPr>
        <vertAlign val="superscript"/>
        <sz val="11"/>
        <rFont val="Calibri"/>
        <family val="2"/>
      </rPr>
      <t>2</t>
    </r>
  </si>
  <si>
    <r>
      <t xml:space="preserve">  Electricity Supplied by On-site Solar Generation (GJ)</t>
    </r>
    <r>
      <rPr>
        <vertAlign val="superscript"/>
        <sz val="11"/>
        <rFont val="Calibri"/>
        <family val="2"/>
      </rPr>
      <t>3</t>
    </r>
  </si>
  <si>
    <t xml:space="preserve">  Energy - Green Power Purchases (GJ)</t>
  </si>
  <si>
    <t xml:space="preserve">  Solar Generation exported to Grid (GJ)</t>
  </si>
  <si>
    <t>SCOPE 2 EMISSIONS</t>
  </si>
  <si>
    <t>Grid Emissions Factors (Location Based)</t>
  </si>
  <si>
    <t xml:space="preserve">   x Electricity Purchased from Grid (kWh)</t>
  </si>
  <si>
    <r>
      <t xml:space="preserve">   = Carbon Emissions (t CO</t>
    </r>
    <r>
      <rPr>
        <vertAlign val="subscript"/>
        <sz val="11"/>
        <color theme="1"/>
        <rFont val="Calibri"/>
        <family val="2"/>
      </rPr>
      <t>2</t>
    </r>
    <r>
      <rPr>
        <sz val="11"/>
        <color theme="1"/>
        <rFont val="Calibri"/>
        <family val="2"/>
      </rPr>
      <t>-e) - Electricity (Location Based)</t>
    </r>
    <r>
      <rPr>
        <vertAlign val="superscript"/>
        <sz val="11"/>
        <color theme="1"/>
        <rFont val="Calibri"/>
        <family val="2"/>
      </rPr>
      <t>4</t>
    </r>
  </si>
  <si>
    <t>SOLAR PHOTOVOLTAIC INSTALLED CAPACITY</t>
  </si>
  <si>
    <t xml:space="preserve">  Rooftop Solar Installed (sites)</t>
  </si>
  <si>
    <t xml:space="preserve">  Rooftop Solar Penetration (% of sites)</t>
  </si>
  <si>
    <t xml:space="preserve">  Rooftop Solar Installed Capacity (kW)</t>
  </si>
  <si>
    <r>
      <t xml:space="preserve">  Average Daily Solar Production (kWh/day)</t>
    </r>
    <r>
      <rPr>
        <vertAlign val="superscript"/>
        <sz val="11"/>
        <color theme="1"/>
        <rFont val="Calibri"/>
        <family val="2"/>
      </rPr>
      <t>5</t>
    </r>
  </si>
  <si>
    <r>
      <t xml:space="preserve">  Estimated Annual Production (kWh)</t>
    </r>
    <r>
      <rPr>
        <vertAlign val="superscript"/>
        <sz val="11"/>
        <color theme="1"/>
        <rFont val="Calibri"/>
        <family val="2"/>
      </rPr>
      <t>6</t>
    </r>
  </si>
  <si>
    <r>
      <t xml:space="preserve">  Solar Generation used on-site (kWh)</t>
    </r>
    <r>
      <rPr>
        <vertAlign val="superscript"/>
        <sz val="11"/>
        <color theme="1"/>
        <rFont val="Calibri"/>
        <family val="2"/>
      </rPr>
      <t>3</t>
    </r>
  </si>
  <si>
    <t xml:space="preserve">  Percentage Solar Generation used On-site (%)</t>
  </si>
  <si>
    <r>
      <t xml:space="preserve">  Carbon Emissions Avoided (t CO</t>
    </r>
    <r>
      <rPr>
        <vertAlign val="subscript"/>
        <sz val="11"/>
        <color theme="1"/>
        <rFont val="Calibri"/>
        <family val="2"/>
      </rPr>
      <t>2</t>
    </r>
    <r>
      <rPr>
        <sz val="11"/>
        <color theme="1"/>
        <rFont val="Calibri"/>
        <family val="2"/>
      </rPr>
      <t>-e) - (Location Based)</t>
    </r>
  </si>
  <si>
    <r>
      <t>FY23 Data</t>
    </r>
    <r>
      <rPr>
        <b/>
        <vertAlign val="superscript"/>
        <sz val="14"/>
        <color theme="1"/>
        <rFont val="Calibri"/>
        <family val="2"/>
      </rPr>
      <t>7</t>
    </r>
  </si>
  <si>
    <t>Footnote 3: Calculated as the estimated solar production less electricity exported back into the grid.</t>
  </si>
  <si>
    <t>Footnote 5: Capital city averages, Sources: Australia: Clean Energy Council, New Zealand: National Renewable Energy Laboratory</t>
  </si>
  <si>
    <t>Footnote 6: Estimated Annual Production is a theoretical calculation made by multiplying the installed photovoltaic (PV) capacity by the Average Daily Solar Production of the nearest capital city.</t>
  </si>
  <si>
    <t>Footnote 7: Some variance from data presented in FY23 ABG Sustainability report, due to replacing estimated data with actual meter readings.</t>
  </si>
  <si>
    <t>Employee engagement and motivation</t>
  </si>
  <si>
    <t>PERFORMANCE METRICS TABLE</t>
  </si>
  <si>
    <t>GRI Disclosure</t>
  </si>
  <si>
    <t>FY22</t>
  </si>
  <si>
    <t>Total number of females</t>
  </si>
  <si>
    <t>Total number of males</t>
  </si>
  <si>
    <t>401-1</t>
  </si>
  <si>
    <t>Number of full time employees</t>
  </si>
  <si>
    <t>Number of part time employees</t>
  </si>
  <si>
    <t>Number of temporary employees</t>
  </si>
  <si>
    <t>Total number of employees</t>
  </si>
  <si>
    <t>Total number full + part time permanent employees</t>
  </si>
  <si>
    <t>EMPLOYEE TURNOVER BY GENDER, BY AGE GROUP AND REGION</t>
  </si>
  <si>
    <t>Total Number</t>
  </si>
  <si>
    <t>Rate (% of total employees)</t>
  </si>
  <si>
    <t>Female</t>
  </si>
  <si>
    <t xml:space="preserve">Male </t>
  </si>
  <si>
    <t>Employee turnover by age group</t>
  </si>
  <si>
    <t>Under 30 years old</t>
  </si>
  <si>
    <t>30-50 years old</t>
  </si>
  <si>
    <t>Over 50 years old</t>
  </si>
  <si>
    <t>Employee turnover by region</t>
  </si>
  <si>
    <t>Australia</t>
  </si>
  <si>
    <t>New Zealand</t>
  </si>
  <si>
    <t>NEW STARTERS BY GENDER, BY AGE GROUP AND REGION</t>
  </si>
  <si>
    <t>Female new starters</t>
  </si>
  <si>
    <t>Male new starters</t>
  </si>
  <si>
    <t>New employees by age</t>
  </si>
  <si>
    <t>New employees by region</t>
  </si>
  <si>
    <t xml:space="preserve">KEY PERFORMANCE INDICATOR </t>
  </si>
  <si>
    <t>Total 
Females</t>
  </si>
  <si>
    <t>Total 
Males</t>
  </si>
  <si>
    <t xml:space="preserve">SK FEMALE SALARIES AS A RATIO OF MALE SALARIES </t>
  </si>
  <si>
    <t>EMPLOYMENT CATEGORY</t>
  </si>
  <si>
    <t xml:space="preserve">ALL </t>
  </si>
  <si>
    <t xml:space="preserve">OPERATIONAL </t>
  </si>
  <si>
    <t xml:space="preserve">SUPPORT </t>
  </si>
  <si>
    <t xml:space="preserve">Ratio of 
Female Salary 
to Male Salary </t>
  </si>
  <si>
    <t xml:space="preserve">Other executives (including CEO)/General managers </t>
  </si>
  <si>
    <t>Nil</t>
  </si>
  <si>
    <t>N/A</t>
  </si>
  <si>
    <t xml:space="preserve">Senior Management </t>
  </si>
  <si>
    <t xml:space="preserve">Other Management </t>
  </si>
  <si>
    <t>Sales</t>
  </si>
  <si>
    <t xml:space="preserve">Labourers </t>
  </si>
  <si>
    <t>Support and specialist</t>
  </si>
  <si>
    <t xml:space="preserve">Total </t>
  </si>
  <si>
    <t xml:space="preserve">Data excludes New Zealand </t>
  </si>
  <si>
    <t>Workplace Health and Safety</t>
  </si>
  <si>
    <t>Work related injuries for all employees</t>
  </si>
  <si>
    <r>
      <t>Number of safety and environmental training hours completed</t>
    </r>
    <r>
      <rPr>
        <vertAlign val="superscript"/>
        <sz val="11"/>
        <color rgb="FF000000"/>
        <rFont val="Calibri"/>
        <family val="2"/>
        <scheme val="minor"/>
      </rPr>
      <t>1</t>
    </r>
  </si>
  <si>
    <t>Number of fatalities as a result of a work-related injury</t>
  </si>
  <si>
    <r>
      <t>Rate of fatalities as a result of a work-related injury</t>
    </r>
    <r>
      <rPr>
        <vertAlign val="superscript"/>
        <sz val="11"/>
        <color rgb="FF000000"/>
        <rFont val="Calibri"/>
        <family val="2"/>
        <scheme val="minor"/>
      </rPr>
      <t>2</t>
    </r>
  </si>
  <si>
    <t>Number of high consequence work related injuries (excluding fatal ities)</t>
  </si>
  <si>
    <t>Number of recordable work-related injuries</t>
  </si>
  <si>
    <r>
      <t>Rate of recordable work-related injuries</t>
    </r>
    <r>
      <rPr>
        <vertAlign val="superscript"/>
        <sz val="11"/>
        <color rgb="FF000000"/>
        <rFont val="Calibri"/>
        <family val="2"/>
        <scheme val="minor"/>
      </rPr>
      <t>2</t>
    </r>
  </si>
  <si>
    <t>Number of first aid incidents</t>
  </si>
  <si>
    <t>Number of medically treated incidents</t>
  </si>
  <si>
    <t>Number of lost-time incidents</t>
  </si>
  <si>
    <t>Total employee hours worked</t>
  </si>
  <si>
    <t>Standard employee hours worked</t>
  </si>
  <si>
    <t>Work related injuries for all contractors</t>
  </si>
  <si>
    <t>Number of fatalities as a result of a work- related injury</t>
  </si>
  <si>
    <t>Rate of fatalities as a result of a work-related injury</t>
  </si>
  <si>
    <t>Number of high-consequence work related injuries (excluding fatalities)</t>
  </si>
  <si>
    <t>All data relates to employees in Abacus/Storage King controlled premises covered by the WHS system</t>
  </si>
  <si>
    <t>Footnote 1. Increased delivery efficiency through shorter, more focussed online training modules</t>
  </si>
  <si>
    <t>Footnote 2. Frequency rates are calculated per 1,000,000 work hours</t>
  </si>
  <si>
    <t>GRI content index</t>
  </si>
  <si>
    <t xml:space="preserve">Statement of use
</t>
  </si>
  <si>
    <t>GRI 1 used</t>
  </si>
  <si>
    <t>GRI 1: Foundation 2021</t>
  </si>
  <si>
    <t xml:space="preserve">GRI STANDARD </t>
  </si>
  <si>
    <t xml:space="preserve">DISCLOSURE </t>
  </si>
  <si>
    <t>LOCATION FY24</t>
  </si>
  <si>
    <t xml:space="preserve">GRI 2: General Disclosures 2021
</t>
  </si>
  <si>
    <t>p.6</t>
  </si>
  <si>
    <t>2-2 Entities included in the organization’s sustainability reporting</t>
  </si>
  <si>
    <t>2-3 Reporting period, frequency and contact point</t>
  </si>
  <si>
    <t>2-4 Restatements of information</t>
  </si>
  <si>
    <t>2-6 Activities, value chain and other business relationships</t>
  </si>
  <si>
    <t>2-7 Employees</t>
  </si>
  <si>
    <t>2-9 Governance structure and composition</t>
  </si>
  <si>
    <t>2-10 Nomination and selection of the highest governance body</t>
  </si>
  <si>
    <t>2-11 Chair of the highest governance body</t>
  </si>
  <si>
    <t>2-12 Role of the highest governance body in overseeing the management of impacts</t>
  </si>
  <si>
    <t>2-13 Delegation of responsibility for managing impacts</t>
  </si>
  <si>
    <t>2-14 Role of the highest governance body in sustainability reporting</t>
  </si>
  <si>
    <t>2-15 Conflicts of interest</t>
  </si>
  <si>
    <t>2-18 Evaluation of the performance of the highest governance body</t>
  </si>
  <si>
    <t>2-19 Remuneration policies</t>
  </si>
  <si>
    <t>2-20 Process to determine remuneration</t>
  </si>
  <si>
    <t>2-23 Policy commitments</t>
  </si>
  <si>
    <t>2-24 Embedding policy commitments</t>
  </si>
  <si>
    <t>2-25 Processes to remediate negative impacts</t>
  </si>
  <si>
    <t>2-26 Mechanisms for seeking advice and raising concerns</t>
  </si>
  <si>
    <t>2-27 Compliance with laws and regulations</t>
  </si>
  <si>
    <t>2-29 Approach to stakeholder engagement</t>
  </si>
  <si>
    <t>p.12-13</t>
  </si>
  <si>
    <t xml:space="preserve">GRI 3: Material Topics 2021
</t>
  </si>
  <si>
    <t>3-1 Process to determine material topics</t>
  </si>
  <si>
    <t>3-2 List of material topics</t>
  </si>
  <si>
    <t>3-3 Management of material topics</t>
  </si>
  <si>
    <t>GRI 302: Energy 2016</t>
  </si>
  <si>
    <t>302-1 Energy consumption within the organization</t>
  </si>
  <si>
    <t>302-3 Energy intensity</t>
  </si>
  <si>
    <t>GRI 305: Emissions 2016</t>
  </si>
  <si>
    <t>305-1 Direct (Scope 1) GHG emissions</t>
  </si>
  <si>
    <t>305-2 Energy indirect (Scope 2) GHG emissions</t>
  </si>
  <si>
    <t>305-3 Other indirect (Scope 3) GHG emissions</t>
  </si>
  <si>
    <t>305-4 GHG emissions intensity</t>
  </si>
  <si>
    <t>305-5 Reduction of GHG emissions</t>
  </si>
  <si>
    <t>GRI 401: Employment 2016</t>
  </si>
  <si>
    <t>401-1 New employee hires and employee turnover</t>
  </si>
  <si>
    <t>GRI 403: Occupational Health and Safety 2018</t>
  </si>
  <si>
    <t>403-9 Work-related injuries</t>
  </si>
  <si>
    <t>GRI 405: Diversity and Equal Opportunity 2016</t>
  </si>
  <si>
    <t>405-1 Diversity of governance bodies and employees</t>
  </si>
  <si>
    <t>405-2 Ratio of basic salary and remuneration of women to men</t>
  </si>
  <si>
    <t>Abacus Storage King has reported the information cited in this GRI content index for the period 1 July 2023 - 30 June 2024 with reference to the GRI Standards.</t>
  </si>
  <si>
    <t>p.2</t>
  </si>
  <si>
    <t>p.2, 40</t>
  </si>
  <si>
    <t xml:space="preserve">P.6, 34-37
</t>
  </si>
  <si>
    <t>See databook</t>
  </si>
  <si>
    <t>P.32-33</t>
  </si>
  <si>
    <t>Abacus Storage King Corporate Governance Statement</t>
  </si>
  <si>
    <t>p32-33</t>
  </si>
  <si>
    <t>Abacus Storage King Conflicts of Interest and Related Party Policy</t>
  </si>
  <si>
    <t>Abacus Storage King Annual Financial Report - Remuneration Report</t>
  </si>
  <si>
    <t>Abacus Group and Abacus Storage King Joint Modern Slavery Statement
Abacus Storage King policies</t>
  </si>
  <si>
    <t>p. 32-37
Abacus Group and Abacus Storage King Joint Modern Slavery Statement</t>
  </si>
  <si>
    <t>Abacus Group and Abacus Storage King Joint Modern Slavery Statement</t>
  </si>
  <si>
    <t>Abacus Group and Abacus Storage King Joint Modern Slavery Statement
Abacus Storage King Whistleblower Policy</t>
  </si>
  <si>
    <t>p.37</t>
  </si>
  <si>
    <t>p.11</t>
  </si>
  <si>
    <t>p.33
See data book</t>
  </si>
  <si>
    <t>ASK Governance webpage</t>
  </si>
  <si>
    <t xml:space="preserve">FY22 PERFORMANCE </t>
  </si>
  <si>
    <t xml:space="preserve">FY23 PERFORMANCE </t>
  </si>
  <si>
    <t xml:space="preserve">FY24 PERFORMANCE </t>
  </si>
  <si>
    <t>FY22 performance</t>
  </si>
  <si>
    <t>FY23 performance</t>
  </si>
  <si>
    <t>FY24 performance</t>
  </si>
  <si>
    <t>Key Performance Indicator</t>
  </si>
  <si>
    <t>EMPLOYEES BY EMPLOYMENT TYPE AND GENDER</t>
  </si>
  <si>
    <t>FY24 Data is for 122* ASK owned operating sites, plus SK Head Office, which is included in NSW.
*Four last quarter acquisitions not included.</t>
  </si>
  <si>
    <t>Footnote 1: Excludes fuel used in ASK owned vehicles.  Fuel used in trucks and vans by our customers will fall into Scope 3 emissions, which is out of scope for Storage King for this reporting period.</t>
  </si>
  <si>
    <t>Footnote 2: Internal consumption from rooftop PV systems is not consistently measured across the portfolio, we have calculated site consumption as the grid supplied electricity plus theoretical solar production, less exports to the grid.</t>
  </si>
  <si>
    <t>Footnote 4: Location based emissions exclude Energy Exported and Green Power purchases.  We plan to also report Market Based emissions for future reporting periods.</t>
  </si>
  <si>
    <t>2-1 Organisational details</t>
  </si>
  <si>
    <t>GRI 408: Child Labour 2016</t>
  </si>
  <si>
    <t>408-1 Operations and suppliers at significant risk for incidents of child labour</t>
  </si>
  <si>
    <t>409-1 Operations and suppliers at significant risk for incidents of forced or compulsory labour</t>
  </si>
  <si>
    <t>Note: page numbers refer to location in the FY24 Sustainability Report, other documents can be found on our Governance page at:</t>
  </si>
  <si>
    <t>https://abacusgroup.com.au/about-abacus/governance/</t>
  </si>
  <si>
    <t>p.9
Continuous Disclosure and Securityholder Communications Policy
Abacus Storage King Corporate Governance Statement</t>
  </si>
  <si>
    <t>GRI 409: Forced or Compulsory Labour 2016</t>
  </si>
  <si>
    <t>Employee turnover by gender*</t>
  </si>
  <si>
    <t>New employees by gender*</t>
  </si>
  <si>
    <t>FY24 Sustainability Report and Investor Resources</t>
  </si>
  <si>
    <t>This data book should be read in conjunction with Abaucs Storage King's full reporting suite, see links below.</t>
  </si>
  <si>
    <t>*Rate % based on total number of females or males only, not total employees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</si>
</sst>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_);* \(#,##0\);_-* &quot;-&quot;??_-;_-@_-"/>
    <numFmt numFmtId="165" formatCode="_-* #,##0.00_);* \(#,##0.00\);_-* &quot;-&quot;??_-;_-@_-"/>
    <numFmt numFmtId="166" formatCode="_-* #,##0.0_);* \(#,##0.0\);_-* &quot;-&quot;??_-;_-@_-"/>
    <numFmt numFmtId="167" formatCode="0.0%"/>
    <numFmt numFmtId="168" formatCode="0.0"/>
  </numFmts>
  <fonts count="40">
    <font>
      <sz val="11"/>
      <color theme="1"/>
      <name val="Calibri"/>
      <family val="2"/>
      <scheme val="minor"/>
    </font>
    <font>
      <sz val="11"/>
      <color theme="1"/>
      <name val="Calibri"/>
      <family val="2"/>
    </font>
    <font>
      <sz val="20"/>
      <color theme="1"/>
      <name val="Calibri"/>
      <family val="2"/>
      <scheme val="minor"/>
    </font>
    <font>
      <sz val="11"/>
      <color theme="1"/>
      <name val="Arial"/>
      <family val="2"/>
    </font>
    <font>
      <b/>
      <sz val="20"/>
      <color rgb="FF002855"/>
      <name val="Arial"/>
      <family val="2"/>
    </font>
    <font>
      <b/>
      <sz val="11"/>
      <color theme="1"/>
      <name val="Arial"/>
      <family val="2"/>
    </font>
    <font>
      <sz val="11"/>
      <color theme="1"/>
      <name val="Calibri"/>
      <family val="2"/>
      <scheme val="minor"/>
    </font>
    <font>
      <b/>
      <sz val="11"/>
      <color theme="0"/>
      <name val="Calibri"/>
      <family val="2"/>
    </font>
    <font>
      <vertAlign val="superscript"/>
      <sz val="11"/>
      <color theme="1"/>
      <name val="Calibri"/>
      <family val="2"/>
    </font>
    <font>
      <vertAlign val="subscript"/>
      <sz val="11"/>
      <color theme="1"/>
      <name val="Calibri"/>
      <family val="2"/>
    </font>
    <font>
      <sz val="11"/>
      <name val="Calibri"/>
      <family val="2"/>
    </font>
    <font>
      <i/>
      <sz val="9"/>
      <color theme="1"/>
      <name val="Calibri"/>
      <family val="2"/>
    </font>
    <font>
      <sz val="8"/>
      <name val="Calibri"/>
      <family val="2"/>
      <scheme val="minor"/>
    </font>
    <font>
      <b/>
      <sz val="11"/>
      <color theme="1"/>
      <name val="Calibri"/>
      <family val="2"/>
      <scheme val="minor"/>
    </font>
    <font>
      <b/>
      <sz val="11"/>
      <color theme="0"/>
      <name val="Calibri"/>
      <family val="2"/>
      <scheme val="minor"/>
    </font>
    <font>
      <i/>
      <sz val="11"/>
      <color theme="1"/>
      <name val="Calibri"/>
      <family val="2"/>
      <scheme val="minor"/>
    </font>
    <font>
      <b/>
      <sz val="11"/>
      <color rgb="FFFFFFFF"/>
      <name val="Calibri"/>
      <family val="2"/>
      <scheme val="minor"/>
    </font>
    <font>
      <b/>
      <sz val="11"/>
      <color rgb="FF000000"/>
      <name val="Calibri"/>
      <family val="2"/>
      <scheme val="minor"/>
    </font>
    <font>
      <sz val="11"/>
      <color rgb="FF000000"/>
      <name val="Calibri"/>
      <family val="2"/>
      <scheme val="minor"/>
    </font>
    <font>
      <i/>
      <sz val="11"/>
      <color rgb="FFFF0000"/>
      <name val="Calibri"/>
      <family val="2"/>
      <scheme val="minor"/>
    </font>
    <font>
      <b/>
      <sz val="11"/>
      <color theme="1"/>
      <name val="Calibri"/>
      <family val="2"/>
    </font>
    <font>
      <b/>
      <vertAlign val="subscript"/>
      <sz val="11"/>
      <color theme="1"/>
      <name val="Calibri"/>
      <family val="2"/>
    </font>
    <font>
      <b/>
      <vertAlign val="superscript"/>
      <sz val="11"/>
      <color theme="1"/>
      <name val="Calibri"/>
      <family val="2"/>
    </font>
    <font>
      <vertAlign val="superscript"/>
      <sz val="11"/>
      <color rgb="FF000000"/>
      <name val="Calibri"/>
      <family val="2"/>
      <scheme val="minor"/>
    </font>
    <font>
      <sz val="9"/>
      <color theme="1"/>
      <name val="OpenSansRegular"/>
      <family val="2"/>
    </font>
    <font>
      <i/>
      <sz val="9"/>
      <color rgb="FF000000"/>
      <name val="Calibri"/>
      <family val="2"/>
      <scheme val="minor"/>
    </font>
    <font>
      <sz val="11"/>
      <color theme="0"/>
      <name val="Calibri"/>
      <family val="2"/>
      <scheme val="minor"/>
    </font>
    <font>
      <b/>
      <sz val="11"/>
      <name val="Calibri"/>
      <family val="2"/>
      <scheme val="minor"/>
    </font>
    <font>
      <sz val="11"/>
      <name val="Calibri"/>
      <family val="2"/>
      <scheme val="minor"/>
    </font>
    <font>
      <sz val="11"/>
      <color theme="0" tint="-0.499984740745262"/>
      <name val="Calibri"/>
      <family val="2"/>
    </font>
    <font>
      <vertAlign val="superscript"/>
      <sz val="11"/>
      <name val="Calibri"/>
      <family val="2"/>
    </font>
    <font>
      <b/>
      <sz val="14"/>
      <color theme="1"/>
      <name val="Calibri"/>
      <family val="2"/>
    </font>
    <font>
      <b/>
      <vertAlign val="superscript"/>
      <sz val="14"/>
      <color theme="1"/>
      <name val="Calibri"/>
      <family val="2"/>
    </font>
    <font>
      <u/>
      <sz val="11"/>
      <color theme="10"/>
      <name val="Calibri"/>
      <family val="2"/>
      <scheme val="minor"/>
    </font>
    <font>
      <b/>
      <sz val="20"/>
      <name val="Calibri"/>
      <family val="2"/>
      <scheme val="minor"/>
    </font>
    <font>
      <sz val="11"/>
      <color rgb="FFFF0000"/>
      <name val="Calibri"/>
      <family val="2"/>
      <scheme val="minor"/>
    </font>
    <font>
      <sz val="22"/>
      <color theme="1"/>
      <name val="OpenSansRegular"/>
      <family val="2"/>
    </font>
    <font>
      <sz val="11"/>
      <color rgb="FF000000"/>
      <name val="Brandon Grotesque Regular"/>
      <family val="2"/>
    </font>
    <font>
      <sz val="11"/>
      <color rgb="FF000000"/>
      <name val="Arial"/>
      <family val="2"/>
    </font>
    <font>
      <sz val="8"/>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243588"/>
        <bgColor indexed="64"/>
      </patternFill>
    </fill>
    <fill>
      <patternFill patternType="solid">
        <fgColor rgb="FF243588"/>
        <bgColor rgb="FF000000"/>
      </patternFill>
    </fill>
    <fill>
      <patternFill patternType="solid">
        <fgColor rgb="FFFFFFFF"/>
        <bgColor rgb="FF000000"/>
      </patternFill>
    </fill>
    <fill>
      <patternFill patternType="solid">
        <fgColor rgb="FFCFDEF1"/>
        <bgColor indexed="64"/>
      </patternFill>
    </fill>
    <fill>
      <patternFill patternType="solid">
        <fgColor rgb="FFCFDEF1"/>
        <bgColor rgb="FF000000"/>
      </patternFill>
    </fill>
    <fill>
      <patternFill patternType="solid">
        <fgColor rgb="FFE7E7E7"/>
        <bgColor indexed="64"/>
      </patternFill>
    </fill>
    <fill>
      <patternFill patternType="solid">
        <fgColor rgb="FFE7E7E7"/>
        <bgColor rgb="FF000000"/>
      </patternFill>
    </fill>
  </fills>
  <borders count="3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right/>
      <top style="hair">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style="hair">
        <color indexed="64"/>
      </right>
      <top style="thin">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thin">
        <color indexed="64"/>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right/>
      <top style="medium">
        <color auto="1"/>
      </top>
      <bottom/>
      <diagonal/>
    </border>
    <border>
      <left style="thin">
        <color indexed="64"/>
      </left>
      <right style="thin">
        <color indexed="64"/>
      </right>
      <top/>
      <bottom/>
      <diagonal/>
    </border>
  </borders>
  <cellStyleXfs count="4">
    <xf numFmtId="0" fontId="0" fillId="0" borderId="0"/>
    <xf numFmtId="43" fontId="6" fillId="0" borderId="0" applyFont="0" applyFill="0" applyBorder="0" applyAlignment="0" applyProtection="0"/>
    <xf numFmtId="9" fontId="6" fillId="0" borderId="0" applyFont="0" applyFill="0" applyBorder="0" applyAlignment="0" applyProtection="0"/>
    <xf numFmtId="0" fontId="33" fillId="0" borderId="0" applyNumberFormat="0" applyFill="0" applyBorder="0" applyAlignment="0" applyProtection="0"/>
  </cellStyleXfs>
  <cellXfs count="246">
    <xf numFmtId="0" fontId="0" fillId="0" borderId="0" xfId="0"/>
    <xf numFmtId="0" fontId="3" fillId="2" borderId="0" xfId="0" applyFont="1" applyFill="1"/>
    <xf numFmtId="0" fontId="4" fillId="2" borderId="0" xfId="0" applyFont="1" applyFill="1" applyAlignment="1">
      <alignment horizontal="left" vertical="center"/>
    </xf>
    <xf numFmtId="0" fontId="3" fillId="0" borderId="0" xfId="0" applyFont="1"/>
    <xf numFmtId="164" fontId="10" fillId="2" borderId="0" xfId="1" applyNumberFormat="1" applyFont="1" applyFill="1" applyAlignment="1">
      <alignment horizontal="center"/>
    </xf>
    <xf numFmtId="0" fontId="11" fillId="2" borderId="0" xfId="0" applyFont="1" applyFill="1"/>
    <xf numFmtId="0" fontId="18" fillId="2" borderId="0" xfId="0" applyFont="1" applyFill="1" applyAlignment="1">
      <alignment horizontal="center"/>
    </xf>
    <xf numFmtId="0" fontId="0" fillId="2" borderId="0" xfId="0" applyFill="1"/>
    <xf numFmtId="3" fontId="18" fillId="2" borderId="0" xfId="0" applyNumberFormat="1" applyFont="1" applyFill="1" applyAlignment="1">
      <alignment horizontal="center"/>
    </xf>
    <xf numFmtId="0" fontId="18" fillId="2" borderId="0" xfId="0" applyFont="1" applyFill="1" applyAlignment="1">
      <alignment horizontal="left" indent="2"/>
    </xf>
    <xf numFmtId="0" fontId="18" fillId="2" borderId="0" xfId="0" applyFont="1" applyFill="1"/>
    <xf numFmtId="0" fontId="19" fillId="2" borderId="0" xfId="0" applyFont="1" applyFill="1"/>
    <xf numFmtId="0" fontId="20" fillId="2" borderId="0" xfId="0" applyFont="1" applyFill="1"/>
    <xf numFmtId="164" fontId="20" fillId="2" borderId="0" xfId="0" applyNumberFormat="1" applyFont="1" applyFill="1" applyAlignment="1">
      <alignment horizontal="center"/>
    </xf>
    <xf numFmtId="165" fontId="20" fillId="2" borderId="0" xfId="0" applyNumberFormat="1" applyFont="1" applyFill="1" applyAlignment="1">
      <alignment horizontal="center"/>
    </xf>
    <xf numFmtId="0" fontId="24" fillId="0" borderId="0" xfId="0" applyFont="1"/>
    <xf numFmtId="0" fontId="25" fillId="2" borderId="0" xfId="0" applyFont="1" applyFill="1"/>
    <xf numFmtId="0" fontId="7" fillId="3" borderId="0" xfId="0" applyFont="1" applyFill="1"/>
    <xf numFmtId="0" fontId="7" fillId="3" borderId="0" xfId="0" applyFont="1" applyFill="1" applyAlignment="1">
      <alignment horizontal="center"/>
    </xf>
    <xf numFmtId="0" fontId="14" fillId="3" borderId="0" xfId="0" applyFont="1" applyFill="1"/>
    <xf numFmtId="0" fontId="16" fillId="4" borderId="0" xfId="0" applyFont="1" applyFill="1"/>
    <xf numFmtId="0" fontId="16" fillId="4" borderId="0" xfId="0" applyFont="1" applyFill="1" applyAlignment="1">
      <alignment horizontal="center"/>
    </xf>
    <xf numFmtId="0" fontId="17" fillId="7" borderId="0" xfId="0" applyFont="1" applyFill="1"/>
    <xf numFmtId="0" fontId="18" fillId="7" borderId="0" xfId="0" applyFont="1" applyFill="1" applyAlignment="1">
      <alignment horizontal="center"/>
    </xf>
    <xf numFmtId="0" fontId="24" fillId="2" borderId="0" xfId="0" applyFont="1" applyFill="1"/>
    <xf numFmtId="0" fontId="26" fillId="3" borderId="0" xfId="0" applyFont="1" applyFill="1"/>
    <xf numFmtId="0" fontId="16" fillId="3" borderId="2" xfId="0" applyFont="1" applyFill="1" applyBorder="1" applyAlignment="1">
      <alignment horizontal="center" vertical="center" wrapText="1" readingOrder="1"/>
    </xf>
    <xf numFmtId="0" fontId="16" fillId="3" borderId="5" xfId="0" applyFont="1" applyFill="1" applyBorder="1" applyAlignment="1">
      <alignment horizontal="center" vertical="center" wrapText="1" readingOrder="1"/>
    </xf>
    <xf numFmtId="0" fontId="0" fillId="2" borderId="0" xfId="0" applyFill="1" applyAlignment="1">
      <alignment horizontal="center" vertical="center"/>
    </xf>
    <xf numFmtId="0" fontId="18" fillId="2" borderId="0" xfId="0" applyFont="1" applyFill="1" applyAlignment="1">
      <alignment horizontal="left" vertical="center" wrapText="1" readingOrder="1"/>
    </xf>
    <xf numFmtId="0" fontId="13" fillId="2" borderId="0" xfId="0" applyFont="1" applyFill="1" applyAlignment="1">
      <alignment horizontal="left" vertical="center"/>
    </xf>
    <xf numFmtId="0" fontId="17" fillId="2" borderId="0" xfId="0" applyFont="1" applyFill="1" applyAlignment="1">
      <alignment horizontal="left" vertical="center" wrapText="1" readingOrder="1"/>
    </xf>
    <xf numFmtId="0" fontId="15" fillId="2" borderId="0" xfId="0" applyFont="1" applyFill="1"/>
    <xf numFmtId="164" fontId="20" fillId="8" borderId="0" xfId="0" applyNumberFormat="1" applyFont="1" applyFill="1" applyAlignment="1">
      <alignment horizontal="center"/>
    </xf>
    <xf numFmtId="0" fontId="18" fillId="9" borderId="0" xfId="0" applyFont="1" applyFill="1" applyAlignment="1">
      <alignment horizontal="center"/>
    </xf>
    <xf numFmtId="3" fontId="18" fillId="9" borderId="0" xfId="0" applyNumberFormat="1" applyFont="1" applyFill="1" applyAlignment="1">
      <alignment horizontal="center"/>
    </xf>
    <xf numFmtId="9" fontId="18" fillId="8" borderId="1" xfId="0" applyNumberFormat="1" applyFont="1" applyFill="1" applyBorder="1" applyAlignment="1">
      <alignment horizontal="center" vertical="center" readingOrder="1"/>
    </xf>
    <xf numFmtId="0" fontId="18" fillId="2" borderId="16" xfId="0" applyFont="1" applyFill="1" applyBorder="1" applyAlignment="1">
      <alignment horizontal="center" vertical="center" wrapText="1" readingOrder="1"/>
    </xf>
    <xf numFmtId="0" fontId="18" fillId="2" borderId="15" xfId="0" applyFont="1" applyFill="1" applyBorder="1" applyAlignment="1">
      <alignment horizontal="center" vertical="center" wrapText="1" readingOrder="1"/>
    </xf>
    <xf numFmtId="0" fontId="28" fillId="2" borderId="14" xfId="0" applyFont="1" applyFill="1" applyBorder="1" applyAlignment="1">
      <alignment horizontal="center" vertical="center" wrapText="1" readingOrder="1"/>
    </xf>
    <xf numFmtId="0" fontId="28" fillId="2" borderId="15" xfId="0" applyFont="1" applyFill="1" applyBorder="1" applyAlignment="1">
      <alignment horizontal="center" vertical="center" readingOrder="1"/>
    </xf>
    <xf numFmtId="0" fontId="28" fillId="2" borderId="1" xfId="0" applyFont="1" applyFill="1" applyBorder="1" applyAlignment="1">
      <alignment horizontal="center" vertical="center" readingOrder="1"/>
    </xf>
    <xf numFmtId="0" fontId="27" fillId="8" borderId="11" xfId="0" applyFont="1" applyFill="1" applyBorder="1" applyAlignment="1">
      <alignment horizontal="center" vertical="center" wrapText="1"/>
    </xf>
    <xf numFmtId="0" fontId="27" fillId="8" borderId="11" xfId="0" applyFont="1" applyFill="1" applyBorder="1" applyAlignment="1">
      <alignment horizontal="center" vertical="center" wrapText="1" readingOrder="1"/>
    </xf>
    <xf numFmtId="0" fontId="18" fillId="8" borderId="14" xfId="0" applyFont="1" applyFill="1" applyBorder="1" applyAlignment="1">
      <alignment horizontal="center" vertical="center" wrapText="1" readingOrder="1"/>
    </xf>
    <xf numFmtId="9" fontId="18" fillId="8" borderId="14" xfId="2" applyFont="1" applyFill="1" applyBorder="1" applyAlignment="1">
      <alignment horizontal="center" vertical="center" wrapText="1" readingOrder="1"/>
    </xf>
    <xf numFmtId="0" fontId="18" fillId="8" borderId="15" xfId="0" applyFont="1" applyFill="1" applyBorder="1" applyAlignment="1">
      <alignment horizontal="center" vertical="center" readingOrder="1"/>
    </xf>
    <xf numFmtId="9" fontId="18" fillId="8" borderId="15" xfId="0" applyNumberFormat="1" applyFont="1" applyFill="1" applyBorder="1" applyAlignment="1">
      <alignment horizontal="center" vertical="center" readingOrder="1"/>
    </xf>
    <xf numFmtId="0" fontId="18" fillId="8" borderId="1" xfId="0" applyFont="1" applyFill="1" applyBorder="1" applyAlignment="1">
      <alignment horizontal="center" vertical="center" readingOrder="1"/>
    </xf>
    <xf numFmtId="0" fontId="27" fillId="2" borderId="11" xfId="0" applyFont="1" applyFill="1" applyBorder="1" applyAlignment="1">
      <alignment horizontal="center" vertical="center" wrapText="1"/>
    </xf>
    <xf numFmtId="1" fontId="18" fillId="8" borderId="14" xfId="0" applyNumberFormat="1" applyFont="1" applyFill="1" applyBorder="1" applyAlignment="1">
      <alignment horizontal="center" vertical="center" wrapText="1" readingOrder="1"/>
    </xf>
    <xf numFmtId="9" fontId="0" fillId="8" borderId="15" xfId="2" applyFont="1" applyFill="1" applyBorder="1" applyAlignment="1">
      <alignment horizontal="center"/>
    </xf>
    <xf numFmtId="9" fontId="0" fillId="8" borderId="14" xfId="2" applyFont="1" applyFill="1" applyBorder="1" applyAlignment="1">
      <alignment horizontal="center"/>
    </xf>
    <xf numFmtId="0" fontId="0" fillId="8" borderId="15" xfId="0" applyFill="1" applyBorder="1" applyAlignment="1">
      <alignment horizontal="center"/>
    </xf>
    <xf numFmtId="0" fontId="0" fillId="2" borderId="15" xfId="0" applyFill="1" applyBorder="1" applyAlignment="1">
      <alignment horizontal="center"/>
    </xf>
    <xf numFmtId="0" fontId="18" fillId="8" borderId="0" xfId="0" applyFont="1" applyFill="1" applyAlignment="1">
      <alignment horizontal="center" vertical="center" readingOrder="1"/>
    </xf>
    <xf numFmtId="9" fontId="18" fillId="8" borderId="0" xfId="2" applyFont="1" applyFill="1" applyBorder="1" applyAlignment="1">
      <alignment horizontal="center" vertical="center" readingOrder="1"/>
    </xf>
    <xf numFmtId="0" fontId="28" fillId="2" borderId="0" xfId="0" applyFont="1" applyFill="1" applyAlignment="1">
      <alignment horizontal="center" vertical="center" readingOrder="1"/>
    </xf>
    <xf numFmtId="0" fontId="13" fillId="6" borderId="7" xfId="0" applyFont="1" applyFill="1" applyBorder="1" applyAlignment="1">
      <alignment vertical="center"/>
    </xf>
    <xf numFmtId="0" fontId="13" fillId="6" borderId="3" xfId="0" applyFont="1" applyFill="1" applyBorder="1" applyAlignment="1">
      <alignment vertical="center"/>
    </xf>
    <xf numFmtId="0" fontId="13" fillId="6" borderId="4" xfId="0" applyFont="1" applyFill="1" applyBorder="1" applyAlignment="1">
      <alignment vertical="center"/>
    </xf>
    <xf numFmtId="0" fontId="27" fillId="6" borderId="4" xfId="0" applyFont="1" applyFill="1" applyBorder="1" applyAlignment="1">
      <alignment horizontal="center" vertical="center"/>
    </xf>
    <xf numFmtId="0" fontId="18" fillId="8" borderId="0" xfId="0" applyFont="1" applyFill="1" applyAlignment="1">
      <alignment horizontal="center" vertical="center" wrapText="1" readingOrder="1"/>
    </xf>
    <xf numFmtId="9" fontId="18" fillId="8" borderId="0" xfId="2" applyFont="1" applyFill="1" applyBorder="1" applyAlignment="1">
      <alignment horizontal="center" vertical="center" wrapText="1" readingOrder="1"/>
    </xf>
    <xf numFmtId="0" fontId="28" fillId="2" borderId="0" xfId="0" applyFont="1" applyFill="1" applyAlignment="1">
      <alignment horizontal="center" vertical="center" wrapText="1" readingOrder="1"/>
    </xf>
    <xf numFmtId="9" fontId="18" fillId="8" borderId="0" xfId="0" applyNumberFormat="1" applyFont="1" applyFill="1" applyAlignment="1">
      <alignment horizontal="center" vertical="center" readingOrder="1"/>
    </xf>
    <xf numFmtId="1" fontId="18" fillId="8" borderId="0" xfId="0" applyNumberFormat="1" applyFont="1" applyFill="1" applyAlignment="1">
      <alignment horizontal="center" vertical="center" wrapText="1" readingOrder="1"/>
    </xf>
    <xf numFmtId="9" fontId="0" fillId="8" borderId="17" xfId="2" applyFont="1" applyFill="1" applyBorder="1" applyAlignment="1">
      <alignment horizontal="center"/>
    </xf>
    <xf numFmtId="0" fontId="18" fillId="8" borderId="16" xfId="0" applyFont="1" applyFill="1" applyBorder="1" applyAlignment="1">
      <alignment horizontal="center" vertical="center" wrapText="1" readingOrder="1"/>
    </xf>
    <xf numFmtId="0" fontId="18" fillId="8" borderId="15" xfId="0" applyFont="1" applyFill="1" applyBorder="1" applyAlignment="1">
      <alignment horizontal="center" vertical="center" wrapText="1" readingOrder="1"/>
    </xf>
    <xf numFmtId="0" fontId="13" fillId="8" borderId="11" xfId="0" applyFont="1" applyFill="1" applyBorder="1" applyAlignment="1">
      <alignment horizontal="center" wrapText="1"/>
    </xf>
    <xf numFmtId="0" fontId="0" fillId="2" borderId="15" xfId="0" applyFill="1" applyBorder="1"/>
    <xf numFmtId="0" fontId="27" fillId="2" borderId="18" xfId="0" applyFont="1" applyFill="1" applyBorder="1" applyAlignment="1">
      <alignment horizontal="center" vertical="center" wrapText="1" readingOrder="1"/>
    </xf>
    <xf numFmtId="0" fontId="18" fillId="2" borderId="19" xfId="0" applyFont="1" applyFill="1" applyBorder="1" applyAlignment="1">
      <alignment horizontal="center" vertical="center" wrapText="1" readingOrder="1"/>
    </xf>
    <xf numFmtId="0" fontId="18" fillId="2" borderId="20" xfId="0" applyFont="1" applyFill="1" applyBorder="1" applyAlignment="1">
      <alignment horizontal="center" vertical="center" wrapText="1" readingOrder="1"/>
    </xf>
    <xf numFmtId="0" fontId="13" fillId="6" borderId="23" xfId="0" applyFont="1" applyFill="1" applyBorder="1" applyAlignment="1">
      <alignment vertical="center"/>
    </xf>
    <xf numFmtId="9" fontId="28" fillId="2" borderId="25" xfId="2" applyFont="1" applyFill="1" applyBorder="1" applyAlignment="1">
      <alignment horizontal="center" vertical="center" wrapText="1" readingOrder="1"/>
    </xf>
    <xf numFmtId="9" fontId="28" fillId="2" borderId="21" xfId="2" applyFont="1" applyFill="1" applyBorder="1" applyAlignment="1">
      <alignment horizontal="center" vertical="center" wrapText="1" readingOrder="1"/>
    </xf>
    <xf numFmtId="9" fontId="28" fillId="6" borderId="23" xfId="2" applyFont="1" applyFill="1" applyBorder="1" applyAlignment="1">
      <alignment horizontal="center" vertical="center" wrapText="1" readingOrder="1"/>
    </xf>
    <xf numFmtId="9" fontId="28" fillId="2" borderId="20" xfId="0" applyNumberFormat="1" applyFont="1" applyFill="1" applyBorder="1" applyAlignment="1">
      <alignment horizontal="center" vertical="center" readingOrder="1"/>
    </xf>
    <xf numFmtId="9" fontId="28" fillId="2" borderId="21" xfId="0" applyNumberFormat="1" applyFont="1" applyFill="1" applyBorder="1" applyAlignment="1">
      <alignment horizontal="center" vertical="center" readingOrder="1"/>
    </xf>
    <xf numFmtId="0" fontId="27" fillId="6" borderId="23" xfId="0" applyFont="1" applyFill="1" applyBorder="1" applyAlignment="1">
      <alignment horizontal="center" vertical="center"/>
    </xf>
    <xf numFmtId="9" fontId="28" fillId="0" borderId="27" xfId="2" applyFont="1" applyFill="1" applyBorder="1" applyAlignment="1">
      <alignment horizontal="center" vertical="center" readingOrder="1"/>
    </xf>
    <xf numFmtId="9" fontId="28" fillId="0" borderId="21" xfId="2" applyFont="1" applyFill="1" applyBorder="1" applyAlignment="1">
      <alignment horizontal="center" vertical="center" wrapText="1" readingOrder="1"/>
    </xf>
    <xf numFmtId="9" fontId="28" fillId="0" borderId="27" xfId="2" applyFont="1" applyFill="1" applyBorder="1" applyAlignment="1">
      <alignment horizontal="center" vertical="center" wrapText="1" readingOrder="1"/>
    </xf>
    <xf numFmtId="9" fontId="28" fillId="2" borderId="25" xfId="0" applyNumberFormat="1" applyFont="1" applyFill="1" applyBorder="1" applyAlignment="1">
      <alignment horizontal="center" vertical="center" readingOrder="1"/>
    </xf>
    <xf numFmtId="9" fontId="0" fillId="2" borderId="25" xfId="2" applyFont="1" applyFill="1" applyBorder="1" applyAlignment="1">
      <alignment horizontal="center"/>
    </xf>
    <xf numFmtId="9" fontId="0" fillId="2" borderId="21" xfId="2" applyFont="1" applyFill="1" applyBorder="1" applyAlignment="1">
      <alignment horizontal="center"/>
    </xf>
    <xf numFmtId="0" fontId="17" fillId="6" borderId="14" xfId="0" applyFont="1" applyFill="1" applyBorder="1" applyAlignment="1">
      <alignment horizontal="center" vertical="center" wrapText="1" readingOrder="1"/>
    </xf>
    <xf numFmtId="0" fontId="17" fillId="6" borderId="21" xfId="0" applyFont="1" applyFill="1" applyBorder="1" applyAlignment="1">
      <alignment horizontal="center" vertical="center" wrapText="1" readingOrder="1"/>
    </xf>
    <xf numFmtId="0" fontId="17" fillId="6" borderId="22" xfId="0" applyFont="1" applyFill="1" applyBorder="1" applyAlignment="1">
      <alignment horizontal="center" vertical="center" wrapText="1" readingOrder="1"/>
    </xf>
    <xf numFmtId="0" fontId="28" fillId="2" borderId="11" xfId="0" applyFont="1" applyFill="1" applyBorder="1" applyAlignment="1">
      <alignment horizontal="left" vertical="center" wrapText="1" readingOrder="1"/>
    </xf>
    <xf numFmtId="0" fontId="28" fillId="2" borderId="11" xfId="0" applyFont="1" applyFill="1" applyBorder="1" applyAlignment="1">
      <alignment horizontal="center" vertical="center" wrapText="1" readingOrder="1"/>
    </xf>
    <xf numFmtId="0" fontId="16" fillId="2" borderId="11" xfId="0" applyFont="1" applyFill="1" applyBorder="1" applyAlignment="1">
      <alignment horizontal="center" vertical="center" wrapText="1" readingOrder="1"/>
    </xf>
    <xf numFmtId="0" fontId="0" fillId="2" borderId="14" xfId="0" applyFill="1" applyBorder="1" applyAlignment="1">
      <alignment horizontal="center" vertical="center"/>
    </xf>
    <xf numFmtId="0" fontId="18" fillId="2" borderId="14" xfId="0" applyFont="1" applyFill="1" applyBorder="1" applyAlignment="1">
      <alignment horizontal="left" vertical="center" wrapText="1" readingOrder="1"/>
    </xf>
    <xf numFmtId="0" fontId="18" fillId="2" borderId="0" xfId="0" applyFont="1" applyFill="1" applyAlignment="1">
      <alignment horizontal="left" vertical="center" readingOrder="1"/>
    </xf>
    <xf numFmtId="0" fontId="0" fillId="2" borderId="15" xfId="0" applyFill="1" applyBorder="1" applyAlignment="1">
      <alignment horizontal="center" vertical="center"/>
    </xf>
    <xf numFmtId="0" fontId="18" fillId="2" borderId="15" xfId="0" applyFont="1" applyFill="1" applyBorder="1" applyAlignment="1">
      <alignment horizontal="left" vertical="center" readingOrder="1"/>
    </xf>
    <xf numFmtId="0" fontId="0" fillId="2" borderId="1" xfId="0" applyFill="1" applyBorder="1" applyAlignment="1">
      <alignment horizontal="center" vertical="center"/>
    </xf>
    <xf numFmtId="0" fontId="18" fillId="2" borderId="1" xfId="0" applyFont="1" applyFill="1" applyBorder="1" applyAlignment="1">
      <alignment horizontal="left" vertical="center" readingOrder="1"/>
    </xf>
    <xf numFmtId="0" fontId="13" fillId="6" borderId="14" xfId="0" applyFont="1" applyFill="1" applyBorder="1" applyAlignment="1">
      <alignment horizontal="center" vertical="center"/>
    </xf>
    <xf numFmtId="0" fontId="17" fillId="6" borderId="14" xfId="0" applyFont="1" applyFill="1" applyBorder="1" applyAlignment="1">
      <alignment horizontal="left" vertical="center" wrapText="1" readingOrder="1"/>
    </xf>
    <xf numFmtId="0" fontId="0" fillId="2" borderId="16" xfId="0" applyFill="1" applyBorder="1" applyAlignment="1">
      <alignment horizontal="center" vertical="center"/>
    </xf>
    <xf numFmtId="0" fontId="18" fillId="2" borderId="16" xfId="0" applyFont="1" applyFill="1" applyBorder="1" applyAlignment="1">
      <alignment horizontal="left" vertical="center" wrapText="1" readingOrder="1"/>
    </xf>
    <xf numFmtId="0" fontId="18" fillId="2" borderId="15" xfId="0" applyFont="1" applyFill="1" applyBorder="1" applyAlignment="1">
      <alignment horizontal="left" vertical="center" wrapText="1" readingOrder="1"/>
    </xf>
    <xf numFmtId="0" fontId="14" fillId="3" borderId="0" xfId="0" applyFont="1" applyFill="1" applyAlignment="1">
      <alignment vertical="center"/>
    </xf>
    <xf numFmtId="167" fontId="29" fillId="2" borderId="0" xfId="2" applyNumberFormat="1" applyFont="1" applyFill="1" applyAlignment="1">
      <alignment horizontal="center"/>
    </xf>
    <xf numFmtId="167" fontId="29" fillId="6" borderId="0" xfId="0" applyNumberFormat="1" applyFont="1" applyFill="1" applyAlignment="1">
      <alignment horizontal="center"/>
    </xf>
    <xf numFmtId="167" fontId="29" fillId="2" borderId="1" xfId="2" applyNumberFormat="1" applyFont="1" applyFill="1" applyBorder="1" applyAlignment="1">
      <alignment horizontal="center"/>
    </xf>
    <xf numFmtId="9" fontId="10" fillId="2" borderId="0" xfId="2" applyFont="1" applyFill="1" applyAlignment="1">
      <alignment horizontal="right"/>
    </xf>
    <xf numFmtId="9" fontId="10" fillId="8" borderId="0" xfId="2" applyFont="1" applyFill="1" applyAlignment="1">
      <alignment horizontal="right"/>
    </xf>
    <xf numFmtId="164" fontId="10" fillId="8" borderId="0" xfId="1" applyNumberFormat="1" applyFont="1" applyFill="1" applyAlignment="1">
      <alignment horizontal="center"/>
    </xf>
    <xf numFmtId="0" fontId="10" fillId="2" borderId="0" xfId="0" applyFont="1" applyFill="1"/>
    <xf numFmtId="164" fontId="10" fillId="2" borderId="0" xfId="0" applyNumberFormat="1" applyFont="1" applyFill="1" applyAlignment="1">
      <alignment horizontal="center"/>
    </xf>
    <xf numFmtId="164" fontId="10" fillId="8" borderId="0" xfId="0" applyNumberFormat="1" applyFont="1" applyFill="1" applyAlignment="1">
      <alignment horizontal="center"/>
    </xf>
    <xf numFmtId="164" fontId="10" fillId="8" borderId="0" xfId="1" applyNumberFormat="1" applyFont="1" applyFill="1" applyBorder="1" applyAlignment="1">
      <alignment horizontal="center"/>
    </xf>
    <xf numFmtId="164" fontId="10" fillId="6" borderId="0" xfId="1" applyNumberFormat="1" applyFont="1" applyFill="1" applyBorder="1" applyAlignment="1">
      <alignment horizontal="center"/>
    </xf>
    <xf numFmtId="0" fontId="31" fillId="2" borderId="0" xfId="0" applyFont="1" applyFill="1"/>
    <xf numFmtId="166" fontId="20" fillId="8" borderId="0" xfId="0" applyNumberFormat="1" applyFont="1" applyFill="1" applyAlignment="1">
      <alignment horizontal="center"/>
    </xf>
    <xf numFmtId="166" fontId="20" fillId="2" borderId="0" xfId="0" applyNumberFormat="1" applyFont="1" applyFill="1" applyAlignment="1">
      <alignment horizontal="center"/>
    </xf>
    <xf numFmtId="0" fontId="1" fillId="2" borderId="0" xfId="0" applyFont="1" applyFill="1"/>
    <xf numFmtId="0" fontId="1" fillId="6" borderId="0" xfId="0" applyFont="1" applyFill="1"/>
    <xf numFmtId="0" fontId="1" fillId="6" borderId="0" xfId="0" applyFont="1" applyFill="1" applyAlignment="1">
      <alignment horizontal="center"/>
    </xf>
    <xf numFmtId="164" fontId="1" fillId="8" borderId="0" xfId="0" applyNumberFormat="1" applyFont="1" applyFill="1" applyAlignment="1">
      <alignment horizontal="center"/>
    </xf>
    <xf numFmtId="164" fontId="1" fillId="2" borderId="0" xfId="0" applyNumberFormat="1" applyFont="1" applyFill="1" applyAlignment="1">
      <alignment horizontal="center"/>
    </xf>
    <xf numFmtId="164" fontId="1" fillId="6" borderId="0" xfId="0" applyNumberFormat="1" applyFont="1" applyFill="1" applyAlignment="1">
      <alignment horizontal="center"/>
    </xf>
    <xf numFmtId="0" fontId="1" fillId="2" borderId="1" xfId="0" applyFont="1" applyFill="1" applyBorder="1"/>
    <xf numFmtId="164" fontId="1" fillId="8" borderId="1" xfId="0" applyNumberFormat="1" applyFont="1" applyFill="1" applyBorder="1" applyAlignment="1">
      <alignment horizontal="center"/>
    </xf>
    <xf numFmtId="164" fontId="1" fillId="2" borderId="1" xfId="0" applyNumberFormat="1" applyFont="1" applyFill="1" applyBorder="1" applyAlignment="1">
      <alignment horizontal="center"/>
    </xf>
    <xf numFmtId="166" fontId="1" fillId="8" borderId="0" xfId="0" applyNumberFormat="1" applyFont="1" applyFill="1" applyAlignment="1">
      <alignment horizontal="center"/>
    </xf>
    <xf numFmtId="166" fontId="1" fillId="2" borderId="0" xfId="0" applyNumberFormat="1" applyFont="1" applyFill="1" applyAlignment="1">
      <alignment horizontal="center"/>
    </xf>
    <xf numFmtId="167" fontId="1" fillId="2" borderId="0" xfId="2" applyNumberFormat="1" applyFont="1" applyFill="1"/>
    <xf numFmtId="0" fontId="1" fillId="2" borderId="0" xfId="0" applyFont="1" applyFill="1" applyAlignment="1">
      <alignment horizontal="center"/>
    </xf>
    <xf numFmtId="164" fontId="1" fillId="2" borderId="0" xfId="1" applyNumberFormat="1" applyFont="1" applyFill="1"/>
    <xf numFmtId="164" fontId="1" fillId="8" borderId="0" xfId="0" applyNumberFormat="1" applyFont="1" applyFill="1"/>
    <xf numFmtId="164" fontId="1" fillId="2" borderId="0" xfId="0" applyNumberFormat="1" applyFont="1" applyFill="1"/>
    <xf numFmtId="164" fontId="1" fillId="8" borderId="0" xfId="1" applyNumberFormat="1" applyFont="1" applyFill="1"/>
    <xf numFmtId="0" fontId="1" fillId="2" borderId="30" xfId="0" applyFont="1" applyFill="1" applyBorder="1"/>
    <xf numFmtId="164" fontId="1" fillId="2" borderId="30" xfId="0" applyNumberFormat="1" applyFont="1" applyFill="1" applyBorder="1"/>
    <xf numFmtId="164" fontId="1" fillId="8" borderId="30" xfId="0" applyNumberFormat="1" applyFont="1" applyFill="1" applyBorder="1"/>
    <xf numFmtId="164" fontId="1" fillId="2" borderId="0" xfId="1" applyNumberFormat="1" applyFont="1" applyFill="1" applyBorder="1"/>
    <xf numFmtId="164" fontId="1" fillId="8" borderId="0" xfId="1" applyNumberFormat="1" applyFont="1" applyFill="1" applyBorder="1"/>
    <xf numFmtId="164" fontId="1" fillId="6" borderId="0" xfId="1" applyNumberFormat="1" applyFont="1" applyFill="1" applyBorder="1"/>
    <xf numFmtId="165" fontId="1" fillId="2" borderId="0" xfId="0" applyNumberFormat="1" applyFont="1" applyFill="1"/>
    <xf numFmtId="165" fontId="1" fillId="8" borderId="0" xfId="0" applyNumberFormat="1" applyFont="1" applyFill="1"/>
    <xf numFmtId="0" fontId="1" fillId="2" borderId="0" xfId="0" quotePrefix="1" applyFont="1" applyFill="1"/>
    <xf numFmtId="166" fontId="1" fillId="2" borderId="0" xfId="1" applyNumberFormat="1" applyFont="1" applyFill="1"/>
    <xf numFmtId="166" fontId="1" fillId="8" borderId="0" xfId="1" applyNumberFormat="1" applyFont="1" applyFill="1"/>
    <xf numFmtId="164" fontId="1" fillId="6" borderId="0" xfId="1" applyNumberFormat="1" applyFont="1" applyFill="1"/>
    <xf numFmtId="9" fontId="1" fillId="2" borderId="0" xfId="2" applyFont="1" applyFill="1"/>
    <xf numFmtId="9" fontId="1" fillId="8" borderId="0" xfId="2" applyFont="1" applyFill="1"/>
    <xf numFmtId="0" fontId="0" fillId="2" borderId="2" xfId="0" applyFont="1" applyFill="1" applyBorder="1" applyAlignment="1">
      <alignment vertical="top" wrapText="1"/>
    </xf>
    <xf numFmtId="0" fontId="0" fillId="2" borderId="2" xfId="0" applyFont="1" applyFill="1" applyBorder="1"/>
    <xf numFmtId="0" fontId="0" fillId="2" borderId="2" xfId="0" applyFont="1" applyFill="1" applyBorder="1" applyAlignment="1">
      <alignment wrapText="1"/>
    </xf>
    <xf numFmtId="0" fontId="18" fillId="2" borderId="2" xfId="0" applyFont="1" applyFill="1" applyBorder="1" applyAlignment="1">
      <alignment vertical="top" wrapText="1"/>
    </xf>
    <xf numFmtId="0" fontId="28" fillId="0" borderId="2" xfId="0" applyFont="1" applyBorder="1" applyAlignment="1">
      <alignment vertical="top"/>
    </xf>
    <xf numFmtId="0" fontId="28" fillId="0" borderId="2" xfId="0" applyFont="1" applyBorder="1" applyAlignment="1">
      <alignment vertical="top" wrapText="1"/>
    </xf>
    <xf numFmtId="0" fontId="28" fillId="2" borderId="2" xfId="0" applyFont="1" applyFill="1" applyBorder="1" applyAlignment="1">
      <alignment vertical="top" wrapText="1"/>
    </xf>
    <xf numFmtId="0" fontId="18" fillId="0" borderId="8" xfId="0" applyFont="1" applyBorder="1" applyAlignment="1">
      <alignment vertical="top" wrapText="1"/>
    </xf>
    <xf numFmtId="0" fontId="18" fillId="0" borderId="2" xfId="0" applyFont="1" applyBorder="1" applyAlignment="1">
      <alignment vertical="top"/>
    </xf>
    <xf numFmtId="0" fontId="0" fillId="0" borderId="2" xfId="0" applyFont="1" applyBorder="1" applyAlignment="1">
      <alignment vertical="top" wrapText="1"/>
    </xf>
    <xf numFmtId="0" fontId="28" fillId="2" borderId="2" xfId="0" applyFont="1" applyFill="1" applyBorder="1" applyAlignment="1">
      <alignment vertical="top"/>
    </xf>
    <xf numFmtId="0" fontId="0" fillId="0" borderId="2" xfId="0" applyFont="1" applyBorder="1" applyAlignment="1">
      <alignment vertical="top"/>
    </xf>
    <xf numFmtId="0" fontId="0" fillId="0" borderId="0" xfId="0" applyFont="1"/>
    <xf numFmtId="0" fontId="0" fillId="2" borderId="0" xfId="0" applyFont="1" applyFill="1"/>
    <xf numFmtId="0" fontId="35" fillId="2" borderId="0" xfId="0" applyFont="1" applyFill="1"/>
    <xf numFmtId="0" fontId="36" fillId="2" borderId="0" xfId="0" applyFont="1" applyFill="1"/>
    <xf numFmtId="0" fontId="13" fillId="6" borderId="0" xfId="0" applyFont="1" applyFill="1" applyBorder="1" applyAlignment="1">
      <alignment horizontal="center" wrapText="1"/>
    </xf>
    <xf numFmtId="0" fontId="13" fillId="2" borderId="0" xfId="0" applyFont="1" applyFill="1" applyBorder="1" applyAlignment="1">
      <alignment horizontal="center" wrapText="1"/>
    </xf>
    <xf numFmtId="0" fontId="13" fillId="8" borderId="0" xfId="0" applyFont="1" applyFill="1" applyBorder="1" applyAlignment="1">
      <alignment horizontal="center" wrapText="1"/>
    </xf>
    <xf numFmtId="0" fontId="13" fillId="8" borderId="23" xfId="0" applyFont="1" applyFill="1" applyBorder="1" applyAlignment="1">
      <alignment horizontal="center" wrapText="1"/>
    </xf>
    <xf numFmtId="0" fontId="13" fillId="6" borderId="24" xfId="0" applyFont="1" applyFill="1" applyBorder="1" applyAlignment="1">
      <alignment horizontal="center" wrapText="1"/>
    </xf>
    <xf numFmtId="0" fontId="14" fillId="3" borderId="0" xfId="0" applyFont="1" applyFill="1" applyBorder="1" applyAlignment="1">
      <alignment horizontal="center"/>
    </xf>
    <xf numFmtId="168" fontId="14" fillId="3" borderId="0" xfId="0" applyNumberFormat="1" applyFont="1" applyFill="1" applyBorder="1" applyAlignment="1">
      <alignment horizontal="center"/>
    </xf>
    <xf numFmtId="0" fontId="0" fillId="6" borderId="15" xfId="0" applyFill="1" applyBorder="1" applyAlignment="1">
      <alignment horizontal="center"/>
    </xf>
    <xf numFmtId="168" fontId="0" fillId="6" borderId="15" xfId="0" applyNumberFormat="1" applyFill="1" applyBorder="1" applyAlignment="1">
      <alignment horizontal="center"/>
    </xf>
    <xf numFmtId="168" fontId="0" fillId="2" borderId="15" xfId="0" applyNumberFormat="1" applyFill="1" applyBorder="1" applyAlignment="1">
      <alignment horizontal="center"/>
    </xf>
    <xf numFmtId="168" fontId="0" fillId="8" borderId="15" xfId="0" applyNumberFormat="1" applyFill="1" applyBorder="1" applyAlignment="1">
      <alignment horizontal="center"/>
    </xf>
    <xf numFmtId="0" fontId="14" fillId="3" borderId="0" xfId="0" applyFont="1" applyFill="1" applyBorder="1"/>
    <xf numFmtId="164" fontId="10" fillId="2" borderId="0" xfId="1" applyNumberFormat="1" applyFont="1" applyFill="1" applyAlignment="1">
      <alignment horizontal="right"/>
    </xf>
    <xf numFmtId="166" fontId="1" fillId="2" borderId="0" xfId="1" applyNumberFormat="1" applyFont="1" applyFill="1" applyAlignment="1">
      <alignment horizontal="right"/>
    </xf>
    <xf numFmtId="164" fontId="1" fillId="6" borderId="0" xfId="1" applyNumberFormat="1" applyFont="1" applyFill="1" applyAlignment="1">
      <alignment horizontal="right"/>
    </xf>
    <xf numFmtId="164" fontId="1" fillId="2" borderId="0" xfId="1" applyNumberFormat="1" applyFont="1" applyFill="1" applyAlignment="1">
      <alignment horizontal="right"/>
    </xf>
    <xf numFmtId="9" fontId="1" fillId="2" borderId="0" xfId="2" applyFont="1" applyFill="1" applyAlignment="1">
      <alignment horizontal="right"/>
    </xf>
    <xf numFmtId="164" fontId="1" fillId="2" borderId="0" xfId="0" applyNumberFormat="1" applyFont="1" applyFill="1" applyAlignment="1">
      <alignment horizontal="right"/>
    </xf>
    <xf numFmtId="0" fontId="37" fillId="5" borderId="0" xfId="0" applyFont="1" applyFill="1"/>
    <xf numFmtId="0" fontId="38" fillId="5" borderId="0" xfId="0" applyFont="1" applyFill="1"/>
    <xf numFmtId="0" fontId="33" fillId="5" borderId="0" xfId="3" applyFill="1"/>
    <xf numFmtId="0" fontId="2" fillId="2" borderId="0" xfId="0" applyFont="1" applyFill="1"/>
    <xf numFmtId="0" fontId="33" fillId="2" borderId="0" xfId="3" applyFill="1"/>
    <xf numFmtId="0" fontId="16" fillId="4" borderId="3" xfId="0" applyFont="1" applyFill="1" applyBorder="1"/>
    <xf numFmtId="0" fontId="16" fillId="4" borderId="4" xfId="0" applyFont="1" applyFill="1" applyBorder="1"/>
    <xf numFmtId="0" fontId="16" fillId="4" borderId="7" xfId="0" applyFont="1" applyFill="1" applyBorder="1"/>
    <xf numFmtId="0" fontId="3" fillId="2" borderId="9" xfId="0" applyFont="1" applyFill="1" applyBorder="1"/>
    <xf numFmtId="0" fontId="3" fillId="2" borderId="0" xfId="0" applyFont="1" applyFill="1" applyBorder="1"/>
    <xf numFmtId="0" fontId="39" fillId="2" borderId="0" xfId="0" applyFont="1" applyFill="1"/>
    <xf numFmtId="0" fontId="18" fillId="5" borderId="0" xfId="0" applyFont="1" applyFill="1" applyAlignment="1">
      <alignment horizontal="left" vertical="top" wrapText="1"/>
    </xf>
    <xf numFmtId="0" fontId="0" fillId="2" borderId="0" xfId="0" applyFill="1" applyAlignment="1">
      <alignment horizontal="left" wrapText="1"/>
    </xf>
    <xf numFmtId="0" fontId="16" fillId="3" borderId="11" xfId="0" applyFont="1" applyFill="1" applyBorder="1" applyAlignment="1">
      <alignment horizontal="center" vertical="center" wrapText="1" readingOrder="1"/>
    </xf>
    <xf numFmtId="0" fontId="13" fillId="0" borderId="0" xfId="0" applyFont="1" applyAlignment="1">
      <alignment horizontal="left"/>
    </xf>
    <xf numFmtId="0" fontId="14" fillId="3" borderId="0" xfId="0" applyFont="1" applyFill="1" applyBorder="1" applyAlignment="1">
      <alignment horizontal="center" vertical="center"/>
    </xf>
    <xf numFmtId="0" fontId="14" fillId="3" borderId="6" xfId="0" applyFont="1" applyFill="1" applyBorder="1" applyAlignment="1">
      <alignment horizontal="center" vertical="center"/>
    </xf>
    <xf numFmtId="0" fontId="14" fillId="3" borderId="9" xfId="0" applyFont="1" applyFill="1" applyBorder="1" applyAlignment="1">
      <alignment horizontal="center" vertical="center"/>
    </xf>
    <xf numFmtId="0" fontId="13" fillId="2" borderId="0" xfId="0" applyFont="1" applyFill="1" applyAlignment="1">
      <alignment horizontal="left"/>
    </xf>
    <xf numFmtId="0" fontId="13" fillId="2" borderId="0" xfId="0" applyFont="1" applyFill="1" applyBorder="1" applyAlignment="1">
      <alignment horizontal="left"/>
    </xf>
    <xf numFmtId="0" fontId="27" fillId="6" borderId="1" xfId="0" applyFont="1" applyFill="1" applyBorder="1" applyAlignment="1">
      <alignment horizontal="center"/>
    </xf>
    <xf numFmtId="0" fontId="27" fillId="2" borderId="1" xfId="0" applyFont="1" applyFill="1" applyBorder="1" applyAlignment="1">
      <alignment horizontal="center"/>
    </xf>
    <xf numFmtId="0" fontId="27" fillId="8" borderId="28" xfId="0" applyFont="1" applyFill="1" applyBorder="1" applyAlignment="1">
      <alignment horizontal="center"/>
    </xf>
    <xf numFmtId="0" fontId="27" fillId="8" borderId="29" xfId="0" applyFont="1" applyFill="1" applyBorder="1" applyAlignment="1">
      <alignment horizontal="center"/>
    </xf>
    <xf numFmtId="0" fontId="27" fillId="6" borderId="29" xfId="0" applyFont="1" applyFill="1" applyBorder="1" applyAlignment="1">
      <alignment horizontal="center"/>
    </xf>
    <xf numFmtId="0" fontId="27" fillId="6" borderId="26" xfId="0" applyFont="1" applyFill="1" applyBorder="1" applyAlignment="1">
      <alignment horizontal="center"/>
    </xf>
    <xf numFmtId="0" fontId="14" fillId="3" borderId="0" xfId="0" applyFont="1" applyFill="1" applyAlignment="1">
      <alignment horizontal="center" vertical="center"/>
    </xf>
    <xf numFmtId="0" fontId="27" fillId="8" borderId="1" xfId="0" applyFont="1" applyFill="1" applyBorder="1" applyAlignment="1">
      <alignment horizontal="center"/>
    </xf>
    <xf numFmtId="0" fontId="5" fillId="0" borderId="9" xfId="0" applyFont="1" applyFill="1" applyBorder="1" applyAlignment="1">
      <alignment horizontal="left" vertical="top" wrapText="1"/>
    </xf>
    <xf numFmtId="0" fontId="5" fillId="0" borderId="31" xfId="0" applyFont="1" applyFill="1" applyBorder="1" applyAlignment="1">
      <alignment horizontal="left" vertical="top" wrapText="1"/>
    </xf>
    <xf numFmtId="0" fontId="5" fillId="0" borderId="6" xfId="0" applyFont="1" applyFill="1" applyBorder="1" applyAlignment="1">
      <alignment horizontal="left" vertical="top" wrapText="1"/>
    </xf>
    <xf numFmtId="0" fontId="17" fillId="7" borderId="3" xfId="0" applyFont="1" applyFill="1" applyBorder="1"/>
    <xf numFmtId="0" fontId="17" fillId="7" borderId="4" xfId="0" applyFont="1" applyFill="1" applyBorder="1"/>
    <xf numFmtId="0" fontId="17" fillId="7" borderId="7" xfId="0" applyFont="1" applyFill="1" applyBorder="1"/>
    <xf numFmtId="0" fontId="17" fillId="7" borderId="12" xfId="0" applyFont="1" applyFill="1" applyBorder="1"/>
    <xf numFmtId="0" fontId="17" fillId="7" borderId="1" xfId="0" applyFont="1" applyFill="1" applyBorder="1"/>
    <xf numFmtId="0" fontId="17" fillId="7" borderId="13" xfId="0" applyFont="1" applyFill="1" applyBorder="1"/>
    <xf numFmtId="0" fontId="17" fillId="7" borderId="3" xfId="0" applyFont="1" applyFill="1" applyBorder="1" applyAlignment="1">
      <alignment vertical="top"/>
    </xf>
    <xf numFmtId="0" fontId="17" fillId="7" borderId="4" xfId="0" applyFont="1" applyFill="1" applyBorder="1" applyAlignment="1">
      <alignment vertical="top"/>
    </xf>
    <xf numFmtId="0" fontId="17" fillId="7" borderId="7" xfId="0" applyFont="1" applyFill="1" applyBorder="1" applyAlignment="1">
      <alignment vertical="top"/>
    </xf>
    <xf numFmtId="0" fontId="17" fillId="7" borderId="6" xfId="0" applyFont="1" applyFill="1" applyBorder="1" applyAlignment="1">
      <alignment vertical="top"/>
    </xf>
    <xf numFmtId="0" fontId="17" fillId="7" borderId="0" xfId="0" applyFont="1" applyFill="1" applyBorder="1" applyAlignment="1">
      <alignment vertical="top"/>
    </xf>
    <xf numFmtId="0" fontId="17" fillId="7" borderId="9" xfId="0" applyFont="1" applyFill="1" applyBorder="1" applyAlignment="1">
      <alignment vertical="top"/>
    </xf>
    <xf numFmtId="0" fontId="17" fillId="7" borderId="12" xfId="0" applyFont="1" applyFill="1" applyBorder="1" applyAlignment="1">
      <alignment vertical="top"/>
    </xf>
    <xf numFmtId="0" fontId="17" fillId="7" borderId="1" xfId="0" applyFont="1" applyFill="1" applyBorder="1" applyAlignment="1">
      <alignment vertical="top"/>
    </xf>
    <xf numFmtId="0" fontId="17" fillId="7" borderId="13" xfId="0" applyFont="1" applyFill="1" applyBorder="1" applyAlignment="1">
      <alignment vertical="top"/>
    </xf>
    <xf numFmtId="0" fontId="17" fillId="7" borderId="6" xfId="0" applyFont="1" applyFill="1" applyBorder="1"/>
    <xf numFmtId="0" fontId="17" fillId="7" borderId="0" xfId="0" applyFont="1" applyFill="1" applyBorder="1"/>
    <xf numFmtId="0" fontId="17" fillId="7" borderId="9" xfId="0" applyFont="1" applyFill="1" applyBorder="1"/>
    <xf numFmtId="0" fontId="17" fillId="7" borderId="5" xfId="0" applyFont="1" applyFill="1" applyBorder="1"/>
    <xf numFmtId="0" fontId="17" fillId="7" borderId="11" xfId="0" applyFont="1" applyFill="1" applyBorder="1"/>
    <xf numFmtId="0" fontId="17" fillId="7" borderId="10" xfId="0" applyFont="1" applyFill="1" applyBorder="1"/>
    <xf numFmtId="0" fontId="17" fillId="7" borderId="5" xfId="0" applyFont="1" applyFill="1" applyBorder="1" applyAlignment="1">
      <alignment vertical="top"/>
    </xf>
    <xf numFmtId="0" fontId="17" fillId="7" borderId="11" xfId="0" applyFont="1" applyFill="1" applyBorder="1" applyAlignment="1">
      <alignment vertical="top"/>
    </xf>
    <xf numFmtId="0" fontId="17" fillId="7" borderId="10" xfId="0" applyFont="1" applyFill="1" applyBorder="1" applyAlignment="1">
      <alignment vertical="top"/>
    </xf>
    <xf numFmtId="0" fontId="34" fillId="0" borderId="1" xfId="0" applyFont="1" applyBorder="1" applyAlignment="1">
      <alignment horizontal="left" vertical="center"/>
    </xf>
    <xf numFmtId="0" fontId="16" fillId="4" borderId="4" xfId="0" applyFont="1" applyFill="1" applyBorder="1" applyAlignment="1">
      <alignment horizontal="left" vertical="top"/>
    </xf>
    <xf numFmtId="0" fontId="16" fillId="4" borderId="7" xfId="0" applyFont="1" applyFill="1" applyBorder="1" applyAlignment="1">
      <alignment horizontal="left" vertical="top"/>
    </xf>
    <xf numFmtId="0" fontId="28" fillId="0" borderId="2" xfId="0" applyFont="1" applyBorder="1" applyAlignment="1">
      <alignment horizontal="left" vertical="center" wrapText="1"/>
    </xf>
    <xf numFmtId="0" fontId="28" fillId="0" borderId="2" xfId="0" applyFont="1" applyBorder="1" applyAlignment="1">
      <alignment horizontal="left" vertical="center"/>
    </xf>
  </cellXfs>
  <cellStyles count="4">
    <cellStyle name="Comma" xfId="1" builtinId="3"/>
    <cellStyle name="Hyperlink" xfId="3" builtinId="8"/>
    <cellStyle name="Normal" xfId="0" builtinId="0"/>
    <cellStyle name="Percent" xfId="2" builtinId="5"/>
  </cellStyles>
  <dxfs count="0"/>
  <tableStyles count="0" defaultTableStyle="TableStyleMedium2" defaultPivotStyle="PivotStyleLight16"/>
  <colors>
    <mruColors>
      <color rgb="FFCFDEF1"/>
      <color rgb="FFE7E7E7"/>
      <color rgb="FF2435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12700</xdr:colOff>
      <xdr:row>0</xdr:row>
      <xdr:rowOff>60325</xdr:rowOff>
    </xdr:from>
    <xdr:to>
      <xdr:col>9</xdr:col>
      <xdr:colOff>333375</xdr:colOff>
      <xdr:row>10</xdr:row>
      <xdr:rowOff>116303</xdr:rowOff>
    </xdr:to>
    <xdr:pic>
      <xdr:nvPicPr>
        <xdr:cNvPr id="3" name="Picture 2">
          <a:extLst>
            <a:ext uri="{FF2B5EF4-FFF2-40B4-BE49-F238E27FC236}">
              <a16:creationId xmlns:a16="http://schemas.microsoft.com/office/drawing/2014/main" id="{A9D024ED-8A8C-0A3E-CF17-5DE8F532F4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 y="60325"/>
          <a:ext cx="5321300" cy="19609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0</xdr:row>
      <xdr:rowOff>25400</xdr:rowOff>
    </xdr:from>
    <xdr:to>
      <xdr:col>1</xdr:col>
      <xdr:colOff>1165225</xdr:colOff>
      <xdr:row>3</xdr:row>
      <xdr:rowOff>83035</xdr:rowOff>
    </xdr:to>
    <xdr:pic>
      <xdr:nvPicPr>
        <xdr:cNvPr id="4" name="Picture 3">
          <a:extLst>
            <a:ext uri="{FF2B5EF4-FFF2-40B4-BE49-F238E27FC236}">
              <a16:creationId xmlns:a16="http://schemas.microsoft.com/office/drawing/2014/main" id="{BF71A269-A812-27FC-4AA4-657C86F600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25400"/>
          <a:ext cx="1765300" cy="61008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53975</xdr:colOff>
      <xdr:row>0</xdr:row>
      <xdr:rowOff>59620</xdr:rowOff>
    </xdr:from>
    <xdr:ext cx="1697454" cy="632887"/>
    <xdr:pic>
      <xdr:nvPicPr>
        <xdr:cNvPr id="2" name="Picture 1">
          <a:extLst>
            <a:ext uri="{FF2B5EF4-FFF2-40B4-BE49-F238E27FC236}">
              <a16:creationId xmlns:a16="http://schemas.microsoft.com/office/drawing/2014/main" id="{A4A0BB88-E679-4193-99FF-99C3F0758B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 y="59620"/>
          <a:ext cx="1697454" cy="63288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1130300</xdr:colOff>
      <xdr:row>3</xdr:row>
      <xdr:rowOff>57635</xdr:rowOff>
    </xdr:to>
    <xdr:pic>
      <xdr:nvPicPr>
        <xdr:cNvPr id="3" name="Picture 2">
          <a:extLst>
            <a:ext uri="{FF2B5EF4-FFF2-40B4-BE49-F238E27FC236}">
              <a16:creationId xmlns:a16="http://schemas.microsoft.com/office/drawing/2014/main" id="{6D5D568E-E6EC-43A3-BF80-3B7B46CF3D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01800" cy="6291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30584</xdr:colOff>
      <xdr:row>0</xdr:row>
      <xdr:rowOff>0</xdr:rowOff>
    </xdr:from>
    <xdr:to>
      <xdr:col>4</xdr:col>
      <xdr:colOff>44449</xdr:colOff>
      <xdr:row>3</xdr:row>
      <xdr:rowOff>171450</xdr:rowOff>
    </xdr:to>
    <xdr:pic>
      <xdr:nvPicPr>
        <xdr:cNvPr id="3" name="Picture 2">
          <a:extLst>
            <a:ext uri="{FF2B5EF4-FFF2-40B4-BE49-F238E27FC236}">
              <a16:creationId xmlns:a16="http://schemas.microsoft.com/office/drawing/2014/main" id="{29010C6D-EA49-FAE4-F753-FF35E558975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584" y="0"/>
          <a:ext cx="1912515" cy="704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bacusgroup.com.au/investor-centre/abacus-storage-king/resources/" TargetMode="External"/><Relationship Id="rId1" Type="http://schemas.openxmlformats.org/officeDocument/2006/relationships/hyperlink" Target="https://abacusgroup.com.au/about-abacus/governance/"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abacusgroup.com.au/about-abacus/govern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5D8FB-F6F9-4955-B93C-0128E6238E37}">
  <dimension ref="A1:L21"/>
  <sheetViews>
    <sheetView tabSelected="1" workbookViewId="0">
      <selection activeCell="A21" sqref="A21"/>
    </sheetView>
  </sheetViews>
  <sheetFormatPr defaultColWidth="0" defaultRowHeight="15" zeroHeight="1"/>
  <cols>
    <col min="1" max="5" width="8.7109375" customWidth="1"/>
    <col min="6" max="6" width="4.7109375" customWidth="1"/>
    <col min="7" max="12" width="8.7109375" customWidth="1"/>
    <col min="13" max="16383" width="8.7109375" hidden="1"/>
    <col min="16384" max="16384" width="8.7109375" hidden="1" customWidth="1"/>
  </cols>
  <sheetData>
    <row r="1" spans="1:12">
      <c r="A1" s="7"/>
      <c r="B1" s="7"/>
      <c r="C1" s="7"/>
      <c r="D1" s="7"/>
      <c r="E1" s="7"/>
      <c r="F1" s="7"/>
      <c r="G1" s="7"/>
      <c r="H1" s="7"/>
      <c r="I1" s="7"/>
      <c r="J1" s="7"/>
      <c r="K1" s="7"/>
      <c r="L1" s="7"/>
    </row>
    <row r="2" spans="1:12">
      <c r="A2" s="7"/>
      <c r="B2" s="7"/>
      <c r="C2" s="7"/>
      <c r="D2" s="7"/>
      <c r="E2" s="7"/>
      <c r="F2" s="7"/>
      <c r="G2" s="7"/>
      <c r="H2" s="7"/>
      <c r="I2" s="7"/>
      <c r="J2" s="7"/>
      <c r="K2" s="7"/>
      <c r="L2" s="7"/>
    </row>
    <row r="3" spans="1:12">
      <c r="A3" s="7"/>
      <c r="B3" s="7"/>
      <c r="C3" s="7"/>
      <c r="D3" s="7"/>
      <c r="E3" s="7"/>
      <c r="F3" s="7"/>
      <c r="G3" s="7"/>
      <c r="H3" s="7"/>
      <c r="I3" s="7"/>
      <c r="J3" s="7"/>
      <c r="K3" s="7"/>
      <c r="L3" s="7"/>
    </row>
    <row r="4" spans="1:12">
      <c r="A4" s="7"/>
      <c r="B4" s="7"/>
      <c r="C4" s="7"/>
      <c r="D4" s="7"/>
      <c r="E4" s="7"/>
      <c r="F4" s="7"/>
      <c r="G4" s="7"/>
      <c r="H4" s="7"/>
      <c r="I4" s="7"/>
      <c r="J4" s="7"/>
      <c r="K4" s="7"/>
      <c r="L4" s="7"/>
    </row>
    <row r="5" spans="1:12">
      <c r="A5" s="7"/>
      <c r="B5" s="7"/>
      <c r="C5" s="7"/>
      <c r="D5" s="7"/>
      <c r="E5" s="7"/>
      <c r="F5" s="7"/>
      <c r="G5" s="7"/>
      <c r="H5" s="7"/>
      <c r="I5" s="7"/>
      <c r="J5" s="7"/>
      <c r="K5" s="7"/>
      <c r="L5" s="7"/>
    </row>
    <row r="6" spans="1:12">
      <c r="A6" s="7"/>
      <c r="B6" s="7"/>
      <c r="C6" s="7"/>
      <c r="D6" s="7"/>
      <c r="E6" s="7"/>
      <c r="F6" s="7"/>
      <c r="G6" s="7"/>
      <c r="H6" s="7"/>
      <c r="I6" s="7"/>
      <c r="J6" s="7"/>
      <c r="K6" s="7"/>
      <c r="L6" s="7"/>
    </row>
    <row r="7" spans="1:12">
      <c r="A7" s="7"/>
      <c r="B7" s="7"/>
      <c r="C7" s="7"/>
      <c r="D7" s="7"/>
      <c r="E7" s="7"/>
      <c r="F7" s="7"/>
      <c r="G7" s="7"/>
      <c r="H7" s="7"/>
      <c r="I7" s="7"/>
      <c r="J7" s="7"/>
      <c r="K7" s="7"/>
      <c r="L7" s="7"/>
    </row>
    <row r="8" spans="1:12">
      <c r="A8" s="7"/>
      <c r="B8" s="7"/>
      <c r="C8" s="7"/>
      <c r="D8" s="7"/>
      <c r="E8" s="7"/>
      <c r="F8" s="7"/>
      <c r="G8" s="7"/>
      <c r="H8" s="7"/>
      <c r="I8" s="7"/>
      <c r="J8" s="7"/>
      <c r="K8" s="7"/>
      <c r="L8" s="7"/>
    </row>
    <row r="9" spans="1:12">
      <c r="A9" s="7"/>
      <c r="B9" s="7"/>
      <c r="C9" s="7"/>
      <c r="D9" s="7"/>
      <c r="E9" s="7"/>
      <c r="F9" s="7"/>
      <c r="G9" s="7"/>
      <c r="H9" s="7"/>
      <c r="I9" s="7"/>
      <c r="J9" s="7"/>
      <c r="K9" s="7"/>
      <c r="L9" s="7"/>
    </row>
    <row r="10" spans="1:12">
      <c r="A10" s="7"/>
      <c r="B10" s="7"/>
      <c r="C10" s="7"/>
      <c r="D10" s="7"/>
      <c r="E10" s="7"/>
      <c r="F10" s="7"/>
      <c r="G10" s="7"/>
      <c r="H10" s="7"/>
      <c r="I10" s="7"/>
      <c r="J10" s="7"/>
      <c r="K10" s="7"/>
      <c r="L10" s="7"/>
    </row>
    <row r="11" spans="1:12">
      <c r="A11" s="7"/>
      <c r="B11" s="7"/>
      <c r="C11" s="7"/>
      <c r="D11" s="7"/>
      <c r="E11" s="7"/>
      <c r="F11" s="7"/>
      <c r="G11" s="7"/>
      <c r="H11" s="7"/>
      <c r="I11" s="7"/>
      <c r="J11" s="7"/>
      <c r="K11" s="7"/>
      <c r="L11" s="7"/>
    </row>
    <row r="12" spans="1:12">
      <c r="A12" s="7"/>
      <c r="B12" s="7"/>
      <c r="C12" s="7"/>
      <c r="D12" s="7"/>
      <c r="E12" s="7"/>
      <c r="F12" s="7"/>
      <c r="G12" s="7"/>
      <c r="H12" s="7"/>
      <c r="I12" s="7"/>
      <c r="J12" s="7"/>
      <c r="K12" s="7"/>
      <c r="L12" s="7"/>
    </row>
    <row r="13" spans="1:12" ht="26.25">
      <c r="A13" s="189" t="s">
        <v>0</v>
      </c>
      <c r="B13" s="7"/>
      <c r="C13" s="7"/>
      <c r="D13" s="7"/>
      <c r="E13" s="7"/>
      <c r="F13" s="7"/>
      <c r="G13" s="7"/>
      <c r="H13" s="7"/>
      <c r="I13" s="7"/>
      <c r="J13" s="7"/>
      <c r="K13" s="7"/>
      <c r="L13" s="7"/>
    </row>
    <row r="14" spans="1:12">
      <c r="A14" s="7"/>
      <c r="B14" s="7"/>
      <c r="C14" s="7"/>
      <c r="D14" s="7"/>
      <c r="E14" s="7"/>
      <c r="F14" s="7"/>
      <c r="G14" s="7"/>
      <c r="H14" s="7"/>
      <c r="I14" s="7"/>
      <c r="J14" s="7"/>
      <c r="K14" s="7"/>
      <c r="L14" s="7"/>
    </row>
    <row r="15" spans="1:12">
      <c r="A15" s="7" t="s">
        <v>228</v>
      </c>
      <c r="B15" s="7"/>
      <c r="C15" s="7"/>
      <c r="D15" s="7"/>
      <c r="E15" s="7"/>
      <c r="F15" s="7"/>
      <c r="G15" s="7"/>
      <c r="H15" s="7"/>
      <c r="I15" s="7"/>
      <c r="J15" s="7"/>
      <c r="K15" s="7"/>
      <c r="L15" s="7"/>
    </row>
    <row r="16" spans="1:12">
      <c r="A16" s="190" t="s">
        <v>227</v>
      </c>
      <c r="B16" s="7"/>
      <c r="C16" s="7"/>
      <c r="D16" s="7"/>
      <c r="E16" s="7"/>
      <c r="F16" s="7"/>
      <c r="G16" s="190"/>
      <c r="H16" s="7"/>
      <c r="I16" s="7"/>
      <c r="J16" s="7"/>
      <c r="K16" s="7"/>
      <c r="L16" s="7"/>
    </row>
    <row r="17" spans="1:12">
      <c r="A17" s="190" t="s">
        <v>204</v>
      </c>
      <c r="B17" s="7"/>
      <c r="C17" s="7"/>
      <c r="D17" s="7"/>
      <c r="E17" s="7"/>
      <c r="F17" s="7"/>
      <c r="H17" s="7"/>
      <c r="I17" s="7"/>
      <c r="J17" s="7"/>
      <c r="K17" s="7"/>
      <c r="L17" s="7"/>
    </row>
    <row r="18" spans="1:12">
      <c r="A18" s="7"/>
      <c r="B18" s="7"/>
      <c r="C18" s="7"/>
      <c r="D18" s="7"/>
      <c r="E18" s="7"/>
      <c r="F18" s="7"/>
      <c r="G18" s="7"/>
      <c r="H18" s="7"/>
      <c r="I18" s="7"/>
      <c r="J18" s="7"/>
      <c r="K18" s="7"/>
      <c r="L18" s="7"/>
    </row>
    <row r="19" spans="1:12">
      <c r="A19" s="7"/>
      <c r="B19" s="7"/>
      <c r="C19" s="7"/>
      <c r="D19" s="7"/>
      <c r="E19" s="7"/>
      <c r="F19" s="7"/>
      <c r="G19" s="7"/>
      <c r="H19" s="7"/>
      <c r="I19" s="7"/>
      <c r="J19" s="7"/>
      <c r="K19" s="7"/>
      <c r="L19" s="7"/>
    </row>
    <row r="20" spans="1:12">
      <c r="A20" s="7"/>
      <c r="B20" s="7"/>
      <c r="C20" s="7"/>
      <c r="D20" s="7"/>
      <c r="E20" s="7"/>
      <c r="F20" s="7"/>
      <c r="G20" s="7"/>
      <c r="H20" s="7"/>
      <c r="I20" s="7"/>
      <c r="J20" s="7"/>
      <c r="K20" s="7"/>
      <c r="L20" s="7"/>
    </row>
    <row r="21" spans="1:12">
      <c r="A21" s="7"/>
      <c r="B21" s="7"/>
      <c r="C21" s="7"/>
      <c r="D21" s="7"/>
      <c r="E21" s="7"/>
      <c r="F21" s="7"/>
      <c r="G21" s="7"/>
      <c r="H21" s="7"/>
      <c r="I21" s="7"/>
      <c r="J21" s="7"/>
      <c r="K21" s="7"/>
      <c r="L21" s="7"/>
    </row>
  </sheetData>
  <sheetProtection algorithmName="SHA-512" hashValue="e3dk4PHgqGDwSoBmoScKkKy2OmlgDV9Ef7VvzQ4T4gSTnGVAbg61LCwH5bEvN2ycerDmxG3T+VEn8yABtfiaOA==" saltValue="Ilch9okQg3MPWe5nFpANpA==" spinCount="100000" sheet="1" objects="1" scenarios="1"/>
  <hyperlinks>
    <hyperlink ref="A17" r:id="rId1" xr:uid="{3E13447C-CDE8-4D20-B9E5-F5A2AB18AD8F}"/>
    <hyperlink ref="A16" r:id="rId2" xr:uid="{8F6D1F8D-A8BA-473D-ACAE-CF95B80B9947}"/>
  </hyperlinks>
  <pageMargins left="0.7" right="0.7" top="0.75" bottom="0.75" header="0.3" footer="0.3"/>
  <pageSetup paperSize="9" orientation="landscape" horizontalDpi="1200" verticalDpi="1200"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B98F9-500E-4856-A040-6930E9D60EB2}">
  <sheetPr>
    <pageSetUpPr fitToPage="1"/>
  </sheetPr>
  <dimension ref="A1:K133"/>
  <sheetViews>
    <sheetView showGridLines="0" workbookViewId="0">
      <selection activeCell="E2" sqref="E2"/>
    </sheetView>
  </sheetViews>
  <sheetFormatPr defaultColWidth="8.85546875" defaultRowHeight="15" zeroHeight="1"/>
  <cols>
    <col min="1" max="1" width="9" customWidth="1"/>
    <col min="2" max="2" width="48.42578125" customWidth="1"/>
    <col min="3" max="11" width="12.85546875" customWidth="1"/>
    <col min="12" max="12" width="8.85546875" style="7" customWidth="1"/>
    <col min="13" max="16384" width="8.85546875" style="7"/>
  </cols>
  <sheetData>
    <row r="1" spans="1:11">
      <c r="A1" s="7"/>
      <c r="B1" s="7"/>
      <c r="C1" s="7"/>
      <c r="D1" s="7"/>
      <c r="E1" s="7"/>
      <c r="F1" s="7"/>
      <c r="G1" s="7"/>
      <c r="H1" s="7"/>
      <c r="I1" s="7"/>
      <c r="J1" s="7"/>
      <c r="K1" s="7"/>
    </row>
    <row r="2" spans="1:11">
      <c r="A2" s="7"/>
      <c r="B2" s="7"/>
      <c r="C2" s="7"/>
      <c r="D2" s="7"/>
      <c r="E2" s="7"/>
      <c r="F2" s="7"/>
      <c r="G2" s="7"/>
      <c r="H2" s="7"/>
      <c r="I2" s="7"/>
      <c r="J2" s="7"/>
      <c r="K2" s="7"/>
    </row>
    <row r="3" spans="1:11">
      <c r="A3" s="7"/>
      <c r="B3" s="7"/>
      <c r="C3" s="7"/>
      <c r="D3" s="7"/>
      <c r="E3" s="7"/>
      <c r="F3" s="7"/>
      <c r="G3" s="7"/>
      <c r="H3" s="7"/>
      <c r="I3" s="7"/>
      <c r="J3" s="7"/>
      <c r="K3" s="7"/>
    </row>
    <row r="4" spans="1:11">
      <c r="A4" s="7"/>
      <c r="B4" s="7"/>
      <c r="C4" s="7"/>
      <c r="D4" s="7"/>
      <c r="E4" s="7"/>
      <c r="F4" s="7"/>
      <c r="G4" s="7"/>
      <c r="H4" s="7"/>
      <c r="I4" s="7"/>
      <c r="J4" s="7"/>
      <c r="K4" s="7"/>
    </row>
    <row r="5" spans="1:11">
      <c r="A5" s="198" t="s">
        <v>1</v>
      </c>
      <c r="B5" s="198"/>
      <c r="C5" s="198"/>
      <c r="D5" s="198"/>
      <c r="E5" s="7"/>
      <c r="F5" s="7"/>
      <c r="G5" s="7"/>
      <c r="H5" s="7"/>
      <c r="I5" s="7"/>
      <c r="J5" s="7"/>
      <c r="K5" s="7"/>
    </row>
    <row r="6" spans="1:11" ht="30.75" customHeight="1">
      <c r="A6" s="7"/>
      <c r="B6" s="197" t="s">
        <v>213</v>
      </c>
      <c r="C6" s="197"/>
      <c r="D6" s="197"/>
      <c r="E6" s="197"/>
      <c r="F6" s="197"/>
      <c r="G6" s="7"/>
      <c r="H6" s="7"/>
      <c r="I6" s="7"/>
      <c r="J6" s="7"/>
      <c r="K6" s="7"/>
    </row>
    <row r="7" spans="1:11" ht="10.15" customHeight="1">
      <c r="A7" s="7"/>
      <c r="B7" s="7"/>
      <c r="C7" s="7"/>
      <c r="D7" s="7"/>
      <c r="E7" s="7"/>
      <c r="F7" s="7"/>
      <c r="G7" s="7"/>
      <c r="H7" s="7"/>
      <c r="I7" s="7"/>
      <c r="J7" s="7"/>
      <c r="K7" s="7"/>
    </row>
    <row r="8" spans="1:11" ht="15.6" customHeight="1">
      <c r="A8" s="7"/>
      <c r="B8" s="17" t="s">
        <v>2</v>
      </c>
      <c r="C8" s="18" t="s">
        <v>3</v>
      </c>
      <c r="D8" s="18" t="s">
        <v>4</v>
      </c>
      <c r="E8" s="18" t="s">
        <v>5</v>
      </c>
      <c r="F8" s="121"/>
      <c r="G8" s="121"/>
      <c r="H8" s="121"/>
      <c r="I8" s="121"/>
      <c r="J8" s="121"/>
      <c r="K8" s="121"/>
    </row>
    <row r="9" spans="1:11" ht="15.6" customHeight="1">
      <c r="A9" s="7"/>
      <c r="B9" s="122" t="s">
        <v>6</v>
      </c>
      <c r="C9" s="123"/>
      <c r="D9" s="123"/>
      <c r="E9" s="123"/>
      <c r="F9" s="121"/>
      <c r="G9" s="121"/>
      <c r="H9" s="121"/>
      <c r="I9" s="121"/>
      <c r="J9" s="121"/>
      <c r="K9" s="121"/>
    </row>
    <row r="10" spans="1:11" ht="15.6" customHeight="1">
      <c r="A10" s="7"/>
      <c r="B10" s="121" t="s">
        <v>7</v>
      </c>
      <c r="C10" s="124">
        <v>288.53699999999998</v>
      </c>
      <c r="D10" s="125">
        <v>457</v>
      </c>
      <c r="E10" s="107">
        <f>(C10-D10)/D10</f>
        <v>-0.36862800875273527</v>
      </c>
      <c r="F10" s="121"/>
      <c r="G10" s="121"/>
      <c r="H10" s="121"/>
      <c r="I10" s="121"/>
      <c r="J10" s="121"/>
      <c r="K10" s="121"/>
    </row>
    <row r="11" spans="1:11" ht="15.6" customHeight="1">
      <c r="A11" s="7"/>
      <c r="B11" s="121" t="s">
        <v>8</v>
      </c>
      <c r="C11" s="124">
        <v>175.267</v>
      </c>
      <c r="D11" s="125">
        <v>198.43</v>
      </c>
      <c r="E11" s="107">
        <f t="shared" ref="E11:E12" si="0">(C11-D11)/D11</f>
        <v>-0.11673134102706249</v>
      </c>
      <c r="F11" s="121"/>
      <c r="G11" s="121"/>
      <c r="H11" s="121"/>
      <c r="I11" s="121"/>
      <c r="J11" s="121"/>
      <c r="K11" s="121"/>
    </row>
    <row r="12" spans="1:11" ht="15.6" customHeight="1">
      <c r="A12" s="7"/>
      <c r="B12" s="121" t="s">
        <v>9</v>
      </c>
      <c r="C12" s="124">
        <f>C10+C11</f>
        <v>463.80399999999997</v>
      </c>
      <c r="D12" s="125">
        <f>D10+D11</f>
        <v>655.43000000000006</v>
      </c>
      <c r="E12" s="107">
        <f t="shared" si="0"/>
        <v>-0.29236684314114408</v>
      </c>
      <c r="F12" s="121"/>
      <c r="G12" s="121"/>
      <c r="H12" s="121"/>
      <c r="I12" s="121"/>
      <c r="J12" s="121"/>
      <c r="K12" s="121"/>
    </row>
    <row r="13" spans="1:11" ht="15.6" customHeight="1">
      <c r="A13" s="7"/>
      <c r="B13" s="122" t="s">
        <v>10</v>
      </c>
      <c r="C13" s="126"/>
      <c r="D13" s="126"/>
      <c r="E13" s="108"/>
      <c r="F13" s="121"/>
      <c r="G13" s="121"/>
      <c r="H13" s="121"/>
      <c r="I13" s="121"/>
      <c r="J13" s="121"/>
      <c r="K13" s="121"/>
    </row>
    <row r="14" spans="1:11" ht="15.6" customHeight="1">
      <c r="A14" s="7"/>
      <c r="B14" s="121" t="s">
        <v>11</v>
      </c>
      <c r="C14" s="124">
        <f>K44</f>
        <v>33042.577032000001</v>
      </c>
      <c r="D14" s="125">
        <f>K80</f>
        <v>30090.637043999996</v>
      </c>
      <c r="E14" s="107">
        <f t="shared" ref="E14:E20" si="1">(C14-D14)/D14</f>
        <v>9.8101611597106939E-2</v>
      </c>
      <c r="F14" s="121"/>
      <c r="G14" s="121"/>
      <c r="H14" s="121"/>
      <c r="I14" s="121"/>
      <c r="J14" s="121"/>
      <c r="K14" s="121"/>
    </row>
    <row r="15" spans="1:11" ht="15.6" customHeight="1">
      <c r="A15" s="7"/>
      <c r="B15" s="121" t="s">
        <v>12</v>
      </c>
      <c r="C15" s="124">
        <f>K45</f>
        <v>-8839.9958760000009</v>
      </c>
      <c r="D15" s="125">
        <f>K81</f>
        <v>-7544.9347200000002</v>
      </c>
      <c r="E15" s="107">
        <f t="shared" si="1"/>
        <v>0.17164643619342018</v>
      </c>
      <c r="F15" s="121"/>
      <c r="G15" s="121"/>
      <c r="H15" s="121"/>
      <c r="I15" s="121"/>
      <c r="J15" s="121"/>
      <c r="K15" s="121"/>
    </row>
    <row r="16" spans="1:11" ht="15.6" customHeight="1">
      <c r="A16" s="7"/>
      <c r="B16" s="121" t="s">
        <v>13</v>
      </c>
      <c r="C16" s="124">
        <f>K46</f>
        <v>24202.581156</v>
      </c>
      <c r="D16" s="125">
        <f>K82</f>
        <v>22545.702323999998</v>
      </c>
      <c r="E16" s="107">
        <f t="shared" si="1"/>
        <v>7.3489785689055578E-2</v>
      </c>
      <c r="F16" s="121"/>
      <c r="G16" s="121"/>
      <c r="H16" s="121"/>
      <c r="I16" s="121"/>
      <c r="J16" s="121"/>
      <c r="K16" s="121"/>
    </row>
    <row r="17" spans="1:11" ht="15.6" customHeight="1">
      <c r="A17" s="7"/>
      <c r="B17" s="121" t="s">
        <v>14</v>
      </c>
      <c r="C17" s="124">
        <f>K47</f>
        <v>-2568.4451279999998</v>
      </c>
      <c r="D17" s="125">
        <f>K83</f>
        <v>-1859.0755320000001</v>
      </c>
      <c r="E17" s="107">
        <f t="shared" si="1"/>
        <v>0.38157115393631019</v>
      </c>
      <c r="F17" s="121"/>
      <c r="G17" s="121"/>
      <c r="H17" s="121"/>
      <c r="I17" s="121"/>
      <c r="J17" s="121"/>
      <c r="K17" s="121"/>
    </row>
    <row r="18" spans="1:11" ht="15.6" customHeight="1">
      <c r="A18" s="7"/>
      <c r="B18" s="121" t="s">
        <v>15</v>
      </c>
      <c r="C18" s="124">
        <f>K48</f>
        <v>-1516.032324</v>
      </c>
      <c r="D18" s="125">
        <f>K84</f>
        <v>-1299.4678799999999</v>
      </c>
      <c r="E18" s="107">
        <f t="shared" si="1"/>
        <v>0.16665625009523138</v>
      </c>
      <c r="F18" s="121"/>
      <c r="G18" s="121"/>
      <c r="H18" s="121"/>
      <c r="I18" s="121"/>
      <c r="J18" s="121"/>
      <c r="K18" s="121"/>
    </row>
    <row r="19" spans="1:11" ht="15.6" customHeight="1">
      <c r="A19" s="7"/>
      <c r="B19" s="127" t="s">
        <v>16</v>
      </c>
      <c r="C19" s="128">
        <f>SUM(C16:C18)</f>
        <v>20118.103704000001</v>
      </c>
      <c r="D19" s="129">
        <f>SUM(D16:D18)</f>
        <v>19387.158911999999</v>
      </c>
      <c r="E19" s="109">
        <f t="shared" si="1"/>
        <v>3.7702522340577291E-2</v>
      </c>
      <c r="F19" s="121"/>
      <c r="G19" s="121"/>
      <c r="H19" s="121"/>
      <c r="I19" s="121"/>
      <c r="J19" s="121"/>
      <c r="K19" s="121"/>
    </row>
    <row r="20" spans="1:11" ht="15.6" customHeight="1">
      <c r="A20" s="7"/>
      <c r="B20" s="121" t="s">
        <v>17</v>
      </c>
      <c r="C20" s="124">
        <f>C19+C12</f>
        <v>20581.907704000001</v>
      </c>
      <c r="D20" s="125">
        <f>D19+D12</f>
        <v>20042.588911999999</v>
      </c>
      <c r="E20" s="107">
        <f t="shared" si="1"/>
        <v>2.6908639116830769E-2</v>
      </c>
      <c r="F20" s="121"/>
      <c r="G20" s="121"/>
      <c r="H20" s="121"/>
      <c r="I20" s="121"/>
      <c r="J20" s="121"/>
      <c r="K20" s="121"/>
    </row>
    <row r="21" spans="1:11" ht="15.6" customHeight="1">
      <c r="A21" s="7"/>
      <c r="B21" s="121" t="s">
        <v>18</v>
      </c>
      <c r="C21" s="124">
        <f>K33</f>
        <v>122</v>
      </c>
      <c r="D21" s="125">
        <f>K69</f>
        <v>111</v>
      </c>
      <c r="E21" s="107">
        <f>(C21-D21)/D21</f>
        <v>9.90990990990991E-2</v>
      </c>
      <c r="F21" s="121"/>
      <c r="G21" s="121"/>
      <c r="H21" s="121"/>
      <c r="I21" s="121"/>
      <c r="J21" s="121"/>
      <c r="K21" s="121"/>
    </row>
    <row r="22" spans="1:11" ht="15.6" customHeight="1">
      <c r="A22" s="7"/>
      <c r="B22" s="121" t="s">
        <v>19</v>
      </c>
      <c r="C22" s="130">
        <f>(C20*1000)/K34</f>
        <v>31.816753266789203</v>
      </c>
      <c r="D22" s="131">
        <f>(D20*1000)/K70</f>
        <v>33.881536292006246</v>
      </c>
      <c r="E22" s="107">
        <f>(C22-D22)/D22</f>
        <v>-6.0941245621857834E-2</v>
      </c>
      <c r="F22" s="121"/>
      <c r="G22" s="121"/>
      <c r="H22" s="121"/>
      <c r="I22" s="121"/>
      <c r="J22" s="121"/>
      <c r="K22" s="121"/>
    </row>
    <row r="23" spans="1:11" ht="15.6" customHeight="1">
      <c r="A23" s="7"/>
      <c r="B23" s="122" t="s">
        <v>20</v>
      </c>
      <c r="C23" s="126"/>
      <c r="D23" s="126"/>
      <c r="E23" s="108"/>
      <c r="F23" s="121"/>
      <c r="G23" s="121"/>
      <c r="H23" s="121"/>
      <c r="I23" s="121"/>
      <c r="J23" s="121"/>
      <c r="K23" s="121"/>
    </row>
    <row r="24" spans="1:11" ht="15.6" customHeight="1">
      <c r="A24" s="7"/>
      <c r="B24" s="121" t="s">
        <v>21</v>
      </c>
      <c r="C24" s="124">
        <f>K54</f>
        <v>3965.5219791</v>
      </c>
      <c r="D24" s="125">
        <f>K90</f>
        <v>3856.7663044999995</v>
      </c>
      <c r="E24" s="107">
        <f t="shared" ref="E24:E29" si="2">(C24-D24)/D24</f>
        <v>2.8198668525263374E-2</v>
      </c>
      <c r="F24" s="121"/>
      <c r="G24" s="121"/>
      <c r="H24" s="121"/>
      <c r="I24" s="121"/>
      <c r="J24" s="121"/>
      <c r="K24" s="121"/>
    </row>
    <row r="25" spans="1:11" ht="15.6" customHeight="1">
      <c r="A25" s="7"/>
      <c r="B25" s="121" t="s">
        <v>22</v>
      </c>
      <c r="C25" s="124">
        <f>(C10*(51.4+(0.1*28)+(0.03*265)))/1000</f>
        <v>17.932574549999998</v>
      </c>
      <c r="D25" s="125">
        <f>(D10*(51.4+(0.1*28)+(0.03*265)))/1000</f>
        <v>28.402549999999994</v>
      </c>
      <c r="E25" s="107">
        <f t="shared" si="2"/>
        <v>-0.36862800875273516</v>
      </c>
      <c r="F25" s="121"/>
      <c r="G25" s="121"/>
      <c r="H25" s="121"/>
      <c r="I25" s="121"/>
      <c r="J25" s="121"/>
      <c r="K25" s="121"/>
    </row>
    <row r="26" spans="1:11" ht="15.6" customHeight="1">
      <c r="A26" s="7"/>
      <c r="B26" s="121" t="s">
        <v>23</v>
      </c>
      <c r="C26" s="124">
        <v>10.691000000000001</v>
      </c>
      <c r="D26" s="125">
        <v>12.103999999999999</v>
      </c>
      <c r="E26" s="107">
        <f t="shared" si="2"/>
        <v>-0.11673826834104417</v>
      </c>
      <c r="F26" s="121"/>
      <c r="G26" s="121"/>
      <c r="H26" s="121"/>
      <c r="I26" s="121"/>
      <c r="J26" s="121"/>
      <c r="K26" s="121"/>
    </row>
    <row r="27" spans="1:11" ht="15.6" customHeight="1">
      <c r="A27" s="7"/>
      <c r="B27" s="127" t="s">
        <v>24</v>
      </c>
      <c r="C27" s="128">
        <f>25.255+2.93</f>
        <v>28.184999999999999</v>
      </c>
      <c r="D27" s="129">
        <f>23.159+2.93</f>
        <v>26.088999999999999</v>
      </c>
      <c r="E27" s="109">
        <f t="shared" si="2"/>
        <v>8.0340373337421903E-2</v>
      </c>
      <c r="F27" s="121"/>
      <c r="G27" s="121"/>
      <c r="H27" s="121"/>
      <c r="I27" s="121"/>
      <c r="J27" s="121"/>
      <c r="K27" s="121"/>
    </row>
    <row r="28" spans="1:11" ht="15.6" customHeight="1">
      <c r="A28" s="7"/>
      <c r="B28" s="12" t="s">
        <v>25</v>
      </c>
      <c r="C28" s="33">
        <f>SUM(C24:C27)</f>
        <v>4022.3305536499997</v>
      </c>
      <c r="D28" s="13">
        <f>SUM(D24:D27)</f>
        <v>3923.361854499999</v>
      </c>
      <c r="E28" s="107">
        <f t="shared" si="2"/>
        <v>2.5225483353386344E-2</v>
      </c>
      <c r="F28" s="121"/>
      <c r="G28" s="121"/>
      <c r="H28" s="121"/>
      <c r="I28" s="121"/>
      <c r="J28" s="121"/>
      <c r="K28" s="121"/>
    </row>
    <row r="29" spans="1:11" ht="15.6" customHeight="1">
      <c r="A29" s="7"/>
      <c r="B29" s="12" t="s">
        <v>26</v>
      </c>
      <c r="C29" s="119">
        <f>(C28*1000)/K34</f>
        <v>6.217960969579015</v>
      </c>
      <c r="D29" s="120">
        <f>(D28*1000)/K70</f>
        <v>6.6323531178313191</v>
      </c>
      <c r="E29" s="107">
        <f t="shared" si="2"/>
        <v>-6.2480410932613938E-2</v>
      </c>
      <c r="F29" s="121"/>
      <c r="G29" s="121"/>
      <c r="H29" s="121"/>
      <c r="I29" s="121"/>
      <c r="J29" s="121"/>
      <c r="K29" s="121"/>
    </row>
    <row r="30" spans="1:11" ht="15.6" customHeight="1">
      <c r="A30" s="7"/>
      <c r="B30" s="12"/>
      <c r="C30" s="14"/>
      <c r="D30" s="14"/>
      <c r="E30" s="132"/>
      <c r="F30" s="121"/>
      <c r="G30" s="121"/>
      <c r="H30" s="121"/>
      <c r="I30" s="121"/>
      <c r="J30" s="121"/>
      <c r="K30" s="121"/>
    </row>
    <row r="31" spans="1:11" ht="20.100000000000001" customHeight="1">
      <c r="A31" s="7"/>
      <c r="B31" s="118" t="s">
        <v>27</v>
      </c>
      <c r="C31" s="133"/>
      <c r="D31" s="121"/>
      <c r="E31" s="121"/>
      <c r="F31" s="121"/>
      <c r="G31" s="121"/>
      <c r="H31" s="121"/>
      <c r="I31" s="121"/>
      <c r="J31" s="121"/>
      <c r="K31" s="121"/>
    </row>
    <row r="32" spans="1:11" ht="15.6" customHeight="1">
      <c r="A32" s="7"/>
      <c r="B32" s="17"/>
      <c r="C32" s="18" t="s">
        <v>28</v>
      </c>
      <c r="D32" s="18" t="s">
        <v>29</v>
      </c>
      <c r="E32" s="18" t="s">
        <v>30</v>
      </c>
      <c r="F32" s="18" t="s">
        <v>31</v>
      </c>
      <c r="G32" s="18" t="s">
        <v>32</v>
      </c>
      <c r="H32" s="18" t="s">
        <v>33</v>
      </c>
      <c r="I32" s="18" t="s">
        <v>34</v>
      </c>
      <c r="J32" s="18" t="s">
        <v>35</v>
      </c>
      <c r="K32" s="18" t="s">
        <v>36</v>
      </c>
    </row>
    <row r="33" spans="1:11" ht="15.6" customHeight="1">
      <c r="A33" s="7"/>
      <c r="B33" s="121" t="s">
        <v>37</v>
      </c>
      <c r="C33" s="134">
        <v>6</v>
      </c>
      <c r="D33" s="134">
        <v>36</v>
      </c>
      <c r="E33" s="134">
        <v>23</v>
      </c>
      <c r="F33" s="134">
        <v>2</v>
      </c>
      <c r="G33" s="134">
        <v>25</v>
      </c>
      <c r="H33" s="134">
        <v>13</v>
      </c>
      <c r="I33" s="135">
        <f>SUM(C33:H33)</f>
        <v>105</v>
      </c>
      <c r="J33" s="134">
        <v>17</v>
      </c>
      <c r="K33" s="135">
        <f>I33+J33</f>
        <v>122</v>
      </c>
    </row>
    <row r="34" spans="1:11" ht="15.6" customHeight="1">
      <c r="A34" s="7"/>
      <c r="B34" s="121" t="s">
        <v>38</v>
      </c>
      <c r="C34" s="136">
        <v>52084</v>
      </c>
      <c r="D34" s="136">
        <f>187290+400</f>
        <v>187690</v>
      </c>
      <c r="E34" s="136">
        <v>117163</v>
      </c>
      <c r="F34" s="136">
        <v>11306</v>
      </c>
      <c r="G34" s="136">
        <v>123016</v>
      </c>
      <c r="H34" s="136">
        <v>72866</v>
      </c>
      <c r="I34" s="135">
        <f>SUM(C34:H34)</f>
        <v>564125</v>
      </c>
      <c r="J34" s="136">
        <v>82764</v>
      </c>
      <c r="K34" s="135">
        <f>I34+J34</f>
        <v>646889</v>
      </c>
    </row>
    <row r="35" spans="1:11" ht="10.15" customHeight="1">
      <c r="A35" s="7"/>
      <c r="B35" s="121"/>
      <c r="C35" s="136"/>
      <c r="D35" s="136"/>
      <c r="E35" s="136"/>
      <c r="F35" s="136"/>
      <c r="G35" s="136"/>
      <c r="H35" s="136"/>
      <c r="I35" s="136"/>
      <c r="J35" s="136"/>
      <c r="K35" s="136"/>
    </row>
    <row r="36" spans="1:11" ht="15.6" customHeight="1">
      <c r="A36" s="7"/>
      <c r="B36" s="17" t="s">
        <v>39</v>
      </c>
      <c r="C36" s="18" t="s">
        <v>28</v>
      </c>
      <c r="D36" s="18" t="s">
        <v>29</v>
      </c>
      <c r="E36" s="18" t="s">
        <v>30</v>
      </c>
      <c r="F36" s="18" t="s">
        <v>31</v>
      </c>
      <c r="G36" s="18" t="s">
        <v>32</v>
      </c>
      <c r="H36" s="18" t="s">
        <v>33</v>
      </c>
      <c r="I36" s="18" t="s">
        <v>34</v>
      </c>
      <c r="J36" s="18" t="s">
        <v>35</v>
      </c>
      <c r="K36" s="18" t="s">
        <v>36</v>
      </c>
    </row>
    <row r="37" spans="1:11" ht="15.6" customHeight="1">
      <c r="A37" s="7"/>
      <c r="B37" s="113" t="s">
        <v>40</v>
      </c>
      <c r="C37" s="114">
        <f t="shared" ref="C37:H37" si="3">C39+C61+C41</f>
        <v>431298.77999999997</v>
      </c>
      <c r="D37" s="114">
        <f t="shared" si="3"/>
        <v>3269262.46</v>
      </c>
      <c r="E37" s="114">
        <f t="shared" si="3"/>
        <v>1843508.12</v>
      </c>
      <c r="F37" s="114">
        <f t="shared" si="3"/>
        <v>58473</v>
      </c>
      <c r="G37" s="114">
        <f t="shared" si="3"/>
        <v>1550100.65</v>
      </c>
      <c r="H37" s="114">
        <f t="shared" si="3"/>
        <v>947852.61</v>
      </c>
      <c r="I37" s="115">
        <f>SUM(C37:H37)</f>
        <v>8100495.6200000001</v>
      </c>
      <c r="J37" s="114">
        <f>J39+J61+J41</f>
        <v>1077998</v>
      </c>
      <c r="K37" s="115">
        <f>I37+J37</f>
        <v>9178493.620000001</v>
      </c>
    </row>
    <row r="38" spans="1:11" ht="15.6" customHeight="1">
      <c r="A38" s="7"/>
      <c r="B38" s="113" t="s">
        <v>41</v>
      </c>
      <c r="C38" s="114">
        <f t="shared" ref="C38:H38" si="4">-(C41+C61)</f>
        <v>-164711.54999999999</v>
      </c>
      <c r="D38" s="114">
        <f t="shared" si="4"/>
        <v>-1008848.53</v>
      </c>
      <c r="E38" s="114">
        <f t="shared" si="4"/>
        <v>-663569.63000000012</v>
      </c>
      <c r="F38" s="114">
        <f t="shared" si="4"/>
        <v>0</v>
      </c>
      <c r="G38" s="114">
        <f t="shared" si="4"/>
        <v>-409901.99</v>
      </c>
      <c r="H38" s="114">
        <f t="shared" si="4"/>
        <v>-208522.71000000002</v>
      </c>
      <c r="I38" s="115">
        <f t="shared" ref="I38" si="5">SUM(C38:H38)</f>
        <v>-2455554.41</v>
      </c>
      <c r="J38" s="114">
        <f>-(J41+J61)</f>
        <v>0</v>
      </c>
      <c r="K38" s="115">
        <f t="shared" ref="K38" si="6">I38+J38</f>
        <v>-2455554.41</v>
      </c>
    </row>
    <row r="39" spans="1:11" ht="15.6" customHeight="1">
      <c r="A39" s="7"/>
      <c r="B39" s="122" t="s">
        <v>42</v>
      </c>
      <c r="C39" s="117">
        <v>266587.23</v>
      </c>
      <c r="D39" s="117">
        <f>2210287.98+50125.95</f>
        <v>2260413.9300000002</v>
      </c>
      <c r="E39" s="117">
        <v>1179938.49</v>
      </c>
      <c r="F39" s="117">
        <v>58473</v>
      </c>
      <c r="G39" s="117">
        <v>1140198.6599999999</v>
      </c>
      <c r="H39" s="117">
        <v>739329.9</v>
      </c>
      <c r="I39" s="117">
        <f>SUM(C39:H39)</f>
        <v>5644941.2100000009</v>
      </c>
      <c r="J39" s="117">
        <v>1077998</v>
      </c>
      <c r="K39" s="117">
        <f>I39+J39</f>
        <v>6722939.2100000009</v>
      </c>
    </row>
    <row r="40" spans="1:11" ht="15.6" customHeight="1">
      <c r="A40" s="7"/>
      <c r="B40" s="121" t="s">
        <v>43</v>
      </c>
      <c r="C40" s="134">
        <v>-51282.3</v>
      </c>
      <c r="D40" s="134">
        <v>-232401.09</v>
      </c>
      <c r="E40" s="134">
        <v>-179858.37</v>
      </c>
      <c r="F40" s="134">
        <v>0</v>
      </c>
      <c r="G40" s="134">
        <v>-249915.22</v>
      </c>
      <c r="H40" s="134">
        <v>0</v>
      </c>
      <c r="I40" s="137">
        <f t="shared" ref="I40" si="7">SUM(C40:H40)</f>
        <v>-713456.98</v>
      </c>
      <c r="J40" s="134">
        <v>0</v>
      </c>
      <c r="K40" s="137">
        <f t="shared" ref="K40:K42" si="8">I40+J40</f>
        <v>-713456.98</v>
      </c>
    </row>
    <row r="41" spans="1:11" ht="15.6" customHeight="1" thickBot="1">
      <c r="A41" s="7"/>
      <c r="B41" s="121" t="s">
        <v>44</v>
      </c>
      <c r="C41" s="134">
        <v>-45309.45</v>
      </c>
      <c r="D41" s="134">
        <v>-121629.47</v>
      </c>
      <c r="E41" s="134">
        <v>-106105.87</v>
      </c>
      <c r="F41" s="134">
        <v>0</v>
      </c>
      <c r="G41" s="134">
        <v>-54670.01</v>
      </c>
      <c r="H41" s="134">
        <v>-93405.29</v>
      </c>
      <c r="I41" s="137">
        <f t="shared" ref="I41:I42" si="9">SUM(C41:H41)</f>
        <v>-421120.08999999997</v>
      </c>
      <c r="J41" s="134">
        <v>0</v>
      </c>
      <c r="K41" s="137">
        <f t="shared" si="8"/>
        <v>-421120.08999999997</v>
      </c>
    </row>
    <row r="42" spans="1:11" ht="15.6" customHeight="1">
      <c r="A42" s="7"/>
      <c r="B42" s="138" t="s">
        <v>45</v>
      </c>
      <c r="C42" s="139">
        <f>C39+C40+C41</f>
        <v>169995.47999999998</v>
      </c>
      <c r="D42" s="139">
        <f t="shared" ref="D42:J42" si="10">D39+D40+D41</f>
        <v>1906383.37</v>
      </c>
      <c r="E42" s="139">
        <f t="shared" si="10"/>
        <v>893974.25</v>
      </c>
      <c r="F42" s="139">
        <f t="shared" si="10"/>
        <v>58473</v>
      </c>
      <c r="G42" s="139">
        <f t="shared" si="10"/>
        <v>835613.42999999993</v>
      </c>
      <c r="H42" s="139">
        <f t="shared" si="10"/>
        <v>645924.61</v>
      </c>
      <c r="I42" s="140">
        <f t="shared" si="9"/>
        <v>4510364.1400000006</v>
      </c>
      <c r="J42" s="139">
        <f t="shared" si="10"/>
        <v>1077998</v>
      </c>
      <c r="K42" s="140">
        <f t="shared" si="8"/>
        <v>5588362.1400000006</v>
      </c>
    </row>
    <row r="43" spans="1:11" ht="10.15" customHeight="1">
      <c r="A43" s="7"/>
      <c r="B43" s="121"/>
      <c r="C43" s="136"/>
      <c r="D43" s="136"/>
      <c r="E43" s="136"/>
      <c r="F43" s="136"/>
      <c r="G43" s="136"/>
      <c r="H43" s="136"/>
      <c r="I43" s="136"/>
      <c r="J43" s="136"/>
      <c r="K43" s="136"/>
    </row>
    <row r="44" spans="1:11" ht="15.6" customHeight="1">
      <c r="A44" s="7"/>
      <c r="B44" s="113" t="s">
        <v>46</v>
      </c>
      <c r="C44" s="134">
        <f t="shared" ref="C44:H45" si="11">C37*3600/1000000</f>
        <v>1552.675608</v>
      </c>
      <c r="D44" s="4">
        <f t="shared" si="11"/>
        <v>11769.344856</v>
      </c>
      <c r="E44" s="4">
        <f t="shared" si="11"/>
        <v>6636.6292320000002</v>
      </c>
      <c r="F44" s="4">
        <f t="shared" si="11"/>
        <v>210.50280000000001</v>
      </c>
      <c r="G44" s="4">
        <f t="shared" si="11"/>
        <v>5580.3623399999997</v>
      </c>
      <c r="H44" s="4">
        <f t="shared" si="11"/>
        <v>3412.2693960000001</v>
      </c>
      <c r="I44" s="112">
        <f t="shared" ref="I44:I45" si="12">SUM(C44:H44)</f>
        <v>29161.784231999998</v>
      </c>
      <c r="J44" s="4">
        <f>J37*3600/1000000</f>
        <v>3880.7928000000002</v>
      </c>
      <c r="K44" s="137">
        <f t="shared" ref="K44:K46" si="13">I44+J44</f>
        <v>33042.577032000001</v>
      </c>
    </row>
    <row r="45" spans="1:11" ht="15.6" customHeight="1">
      <c r="A45" s="7"/>
      <c r="B45" s="113" t="s">
        <v>47</v>
      </c>
      <c r="C45" s="141">
        <f t="shared" si="11"/>
        <v>-592.96158000000003</v>
      </c>
      <c r="D45" s="114">
        <f t="shared" si="11"/>
        <v>-3631.8547079999998</v>
      </c>
      <c r="E45" s="114">
        <f t="shared" si="11"/>
        <v>-2388.8506680000005</v>
      </c>
      <c r="F45" s="114">
        <f t="shared" si="11"/>
        <v>0</v>
      </c>
      <c r="G45" s="114">
        <f t="shared" si="11"/>
        <v>-1475.647164</v>
      </c>
      <c r="H45" s="114">
        <f t="shared" si="11"/>
        <v>-750.68175600000006</v>
      </c>
      <c r="I45" s="116">
        <f t="shared" si="12"/>
        <v>-8839.9958760000009</v>
      </c>
      <c r="J45" s="114">
        <f>J38*3600/1000000</f>
        <v>0</v>
      </c>
      <c r="K45" s="142">
        <f t="shared" si="13"/>
        <v>-8839.9958760000009</v>
      </c>
    </row>
    <row r="46" spans="1:11" ht="15.6" customHeight="1">
      <c r="A46" s="7"/>
      <c r="B46" s="122" t="s">
        <v>13</v>
      </c>
      <c r="C46" s="143">
        <f>C39*3600/1000000</f>
        <v>959.71402799999987</v>
      </c>
      <c r="D46" s="143">
        <f t="shared" ref="D46:H46" si="14">D39*3600/1000000</f>
        <v>8137.4901480000008</v>
      </c>
      <c r="E46" s="143">
        <f t="shared" si="14"/>
        <v>4247.7785640000002</v>
      </c>
      <c r="F46" s="143">
        <f t="shared" si="14"/>
        <v>210.50280000000001</v>
      </c>
      <c r="G46" s="143">
        <f t="shared" si="14"/>
        <v>4104.7151759999997</v>
      </c>
      <c r="H46" s="143">
        <f t="shared" si="14"/>
        <v>2661.5876400000002</v>
      </c>
      <c r="I46" s="117">
        <f>SUM(C46:H46)</f>
        <v>20321.788356000001</v>
      </c>
      <c r="J46" s="143">
        <f t="shared" ref="J46" si="15">J39*3600/1000000</f>
        <v>3880.7928000000002</v>
      </c>
      <c r="K46" s="143">
        <f t="shared" si="13"/>
        <v>24202.581156</v>
      </c>
    </row>
    <row r="47" spans="1:11" ht="15.6" customHeight="1">
      <c r="A47" s="7"/>
      <c r="B47" s="121" t="s">
        <v>48</v>
      </c>
      <c r="C47" s="134">
        <f>C40*3600/1000000</f>
        <v>-184.61627999999999</v>
      </c>
      <c r="D47" s="134">
        <f t="shared" ref="D47:G49" si="16">D40*3600/1000000</f>
        <v>-836.64392399999997</v>
      </c>
      <c r="E47" s="134">
        <f t="shared" si="16"/>
        <v>-647.49013200000002</v>
      </c>
      <c r="F47" s="134">
        <f t="shared" si="16"/>
        <v>0</v>
      </c>
      <c r="G47" s="134">
        <f t="shared" si="16"/>
        <v>-899.69479200000001</v>
      </c>
      <c r="H47" s="134">
        <v>0</v>
      </c>
      <c r="I47" s="137">
        <f>I40*3600/1000000</f>
        <v>-2568.4451279999998</v>
      </c>
      <c r="J47" s="134">
        <v>0</v>
      </c>
      <c r="K47" s="137">
        <f>K40*3600/1000000</f>
        <v>-2568.4451279999998</v>
      </c>
    </row>
    <row r="48" spans="1:11" ht="15.6" customHeight="1" thickBot="1">
      <c r="A48" s="7"/>
      <c r="B48" s="121" t="s">
        <v>49</v>
      </c>
      <c r="C48" s="134">
        <f>C41*3600/1000000</f>
        <v>-163.11402000000001</v>
      </c>
      <c r="D48" s="134">
        <f t="shared" si="16"/>
        <v>-437.86609199999998</v>
      </c>
      <c r="E48" s="134">
        <f t="shared" si="16"/>
        <v>-381.981132</v>
      </c>
      <c r="F48" s="134">
        <f t="shared" si="16"/>
        <v>0</v>
      </c>
      <c r="G48" s="134">
        <f t="shared" si="16"/>
        <v>-196.81203600000001</v>
      </c>
      <c r="H48" s="134">
        <v>0</v>
      </c>
      <c r="I48" s="137">
        <f>I41*3600/1000000</f>
        <v>-1516.032324</v>
      </c>
      <c r="J48" s="134">
        <v>0</v>
      </c>
      <c r="K48" s="137">
        <f>K41*3600/1000000</f>
        <v>-1516.032324</v>
      </c>
    </row>
    <row r="49" spans="1:11" ht="15.6" customHeight="1">
      <c r="A49" s="7"/>
      <c r="B49" s="138" t="s">
        <v>16</v>
      </c>
      <c r="C49" s="139">
        <f>C42*3600/1000000</f>
        <v>611.98372799999993</v>
      </c>
      <c r="D49" s="139">
        <f t="shared" si="16"/>
        <v>6862.9801319999997</v>
      </c>
      <c r="E49" s="139">
        <f t="shared" si="16"/>
        <v>3218.3072999999999</v>
      </c>
      <c r="F49" s="139">
        <f t="shared" si="16"/>
        <v>210.50280000000001</v>
      </c>
      <c r="G49" s="139">
        <f t="shared" si="16"/>
        <v>3008.2083480000001</v>
      </c>
      <c r="H49" s="139">
        <f>H42*3600/1000000</f>
        <v>2325.3285959999998</v>
      </c>
      <c r="I49" s="140">
        <f>I42*3600/1000000</f>
        <v>16237.310904000002</v>
      </c>
      <c r="J49" s="139">
        <f>J42*3600/1000000</f>
        <v>3880.7928000000002</v>
      </c>
      <c r="K49" s="140">
        <f>K42*3600/1000000</f>
        <v>20118.103704000005</v>
      </c>
    </row>
    <row r="50" spans="1:11" ht="10.15" customHeight="1">
      <c r="A50" s="7"/>
      <c r="B50" s="121"/>
      <c r="C50" s="136"/>
      <c r="D50" s="136"/>
      <c r="E50" s="136"/>
      <c r="F50" s="136"/>
      <c r="G50" s="136"/>
      <c r="H50" s="136"/>
      <c r="I50" s="136"/>
      <c r="J50" s="136"/>
      <c r="K50" s="136"/>
    </row>
    <row r="51" spans="1:11" ht="15.6" customHeight="1">
      <c r="A51" s="7"/>
      <c r="B51" s="17" t="s">
        <v>50</v>
      </c>
      <c r="C51" s="18" t="s">
        <v>28</v>
      </c>
      <c r="D51" s="18" t="s">
        <v>29</v>
      </c>
      <c r="E51" s="18" t="s">
        <v>30</v>
      </c>
      <c r="F51" s="18" t="s">
        <v>31</v>
      </c>
      <c r="G51" s="18" t="s">
        <v>32</v>
      </c>
      <c r="H51" s="18" t="s">
        <v>33</v>
      </c>
      <c r="I51" s="18" t="s">
        <v>34</v>
      </c>
      <c r="J51" s="18" t="s">
        <v>35</v>
      </c>
      <c r="K51" s="18" t="s">
        <v>36</v>
      </c>
    </row>
    <row r="52" spans="1:11" ht="15.6" customHeight="1">
      <c r="A52" s="7"/>
      <c r="B52" s="121" t="s">
        <v>51</v>
      </c>
      <c r="C52" s="144">
        <v>0.68</v>
      </c>
      <c r="D52" s="144">
        <v>0.68</v>
      </c>
      <c r="E52" s="144">
        <v>0.73</v>
      </c>
      <c r="F52" s="144">
        <v>0.25</v>
      </c>
      <c r="G52" s="144">
        <v>0.79</v>
      </c>
      <c r="H52" s="144">
        <v>0.53</v>
      </c>
      <c r="I52" s="145"/>
      <c r="J52" s="144">
        <v>7.2900000000000006E-2</v>
      </c>
      <c r="K52" s="145"/>
    </row>
    <row r="53" spans="1:11" ht="15.6" customHeight="1">
      <c r="A53" s="7"/>
      <c r="B53" s="121" t="s">
        <v>52</v>
      </c>
      <c r="C53" s="136">
        <f>C39</f>
        <v>266587.23</v>
      </c>
      <c r="D53" s="136">
        <f t="shared" ref="D53:K53" si="17">D39</f>
        <v>2260413.9300000002</v>
      </c>
      <c r="E53" s="136">
        <f t="shared" si="17"/>
        <v>1179938.49</v>
      </c>
      <c r="F53" s="136">
        <f t="shared" si="17"/>
        <v>58473</v>
      </c>
      <c r="G53" s="136">
        <f t="shared" si="17"/>
        <v>1140198.6599999999</v>
      </c>
      <c r="H53" s="136">
        <f t="shared" si="17"/>
        <v>739329.9</v>
      </c>
      <c r="I53" s="135">
        <f t="shared" si="17"/>
        <v>5644941.2100000009</v>
      </c>
      <c r="J53" s="136">
        <f t="shared" si="17"/>
        <v>1077998</v>
      </c>
      <c r="K53" s="135">
        <f t="shared" si="17"/>
        <v>6722939.2100000009</v>
      </c>
    </row>
    <row r="54" spans="1:11" ht="15.6" customHeight="1">
      <c r="A54" s="7"/>
      <c r="B54" s="146" t="s">
        <v>53</v>
      </c>
      <c r="C54" s="136">
        <f t="shared" ref="C54:H54" si="18">C39*(C52/1000)</f>
        <v>181.2793164</v>
      </c>
      <c r="D54" s="136">
        <f t="shared" si="18"/>
        <v>1537.0814724000002</v>
      </c>
      <c r="E54" s="136">
        <f t="shared" si="18"/>
        <v>861.35509769999999</v>
      </c>
      <c r="F54" s="136">
        <f t="shared" si="18"/>
        <v>14.61825</v>
      </c>
      <c r="G54" s="136">
        <f t="shared" si="18"/>
        <v>900.75694139999996</v>
      </c>
      <c r="H54" s="136">
        <f t="shared" si="18"/>
        <v>391.84484700000002</v>
      </c>
      <c r="I54" s="135">
        <f>SUM(C54:H54)</f>
        <v>3886.9359248999999</v>
      </c>
      <c r="J54" s="136">
        <f>J39*(J52/1000)</f>
        <v>78.586054200000007</v>
      </c>
      <c r="K54" s="135">
        <f>I54+J54</f>
        <v>3965.5219791</v>
      </c>
    </row>
    <row r="55" spans="1:11" ht="10.15" customHeight="1">
      <c r="A55" s="7"/>
      <c r="B55" s="121"/>
      <c r="C55" s="136"/>
      <c r="D55" s="136"/>
      <c r="E55" s="136"/>
      <c r="F55" s="136"/>
      <c r="G55" s="136"/>
      <c r="H55" s="136"/>
      <c r="I55" s="136"/>
      <c r="J55" s="136"/>
      <c r="K55" s="136"/>
    </row>
    <row r="56" spans="1:11" ht="15.6" customHeight="1">
      <c r="A56" s="7"/>
      <c r="B56" s="17" t="s">
        <v>54</v>
      </c>
      <c r="C56" s="18" t="s">
        <v>28</v>
      </c>
      <c r="D56" s="18" t="s">
        <v>29</v>
      </c>
      <c r="E56" s="18" t="s">
        <v>30</v>
      </c>
      <c r="F56" s="18" t="s">
        <v>31</v>
      </c>
      <c r="G56" s="18" t="s">
        <v>32</v>
      </c>
      <c r="H56" s="18" t="s">
        <v>33</v>
      </c>
      <c r="I56" s="18" t="s">
        <v>34</v>
      </c>
      <c r="J56" s="18" t="s">
        <v>35</v>
      </c>
      <c r="K56" s="18" t="s">
        <v>36</v>
      </c>
    </row>
    <row r="57" spans="1:11" ht="15.6" customHeight="1">
      <c r="A57" s="7"/>
      <c r="B57" s="121" t="s">
        <v>55</v>
      </c>
      <c r="C57" s="4">
        <v>6</v>
      </c>
      <c r="D57" s="4">
        <v>27</v>
      </c>
      <c r="E57" s="4">
        <v>17</v>
      </c>
      <c r="F57" s="180">
        <v>0</v>
      </c>
      <c r="G57" s="4">
        <v>18</v>
      </c>
      <c r="H57" s="4">
        <v>8</v>
      </c>
      <c r="I57" s="112">
        <f>SUM(C57:H57)</f>
        <v>76</v>
      </c>
      <c r="J57" s="180">
        <v>0</v>
      </c>
      <c r="K57" s="112">
        <f>I57+J57</f>
        <v>76</v>
      </c>
    </row>
    <row r="58" spans="1:11" ht="15.6" customHeight="1">
      <c r="A58" s="7"/>
      <c r="B58" s="121" t="s">
        <v>56</v>
      </c>
      <c r="C58" s="110">
        <f t="shared" ref="C58:K58" si="19">C57/C33</f>
        <v>1</v>
      </c>
      <c r="D58" s="110">
        <f t="shared" si="19"/>
        <v>0.75</v>
      </c>
      <c r="E58" s="110">
        <f t="shared" si="19"/>
        <v>0.73913043478260865</v>
      </c>
      <c r="F58" s="110">
        <f t="shared" si="19"/>
        <v>0</v>
      </c>
      <c r="G58" s="110">
        <f t="shared" si="19"/>
        <v>0.72</v>
      </c>
      <c r="H58" s="110">
        <f t="shared" si="19"/>
        <v>0.61538461538461542</v>
      </c>
      <c r="I58" s="111">
        <f t="shared" si="19"/>
        <v>0.72380952380952379</v>
      </c>
      <c r="J58" s="110">
        <f t="shared" si="19"/>
        <v>0</v>
      </c>
      <c r="K58" s="111">
        <f t="shared" si="19"/>
        <v>0.62295081967213117</v>
      </c>
    </row>
    <row r="59" spans="1:11" ht="15.6" customHeight="1">
      <c r="A59" s="7"/>
      <c r="B59" s="121" t="s">
        <v>57</v>
      </c>
      <c r="C59" s="4">
        <v>137</v>
      </c>
      <c r="D59" s="4">
        <v>774.3</v>
      </c>
      <c r="E59" s="4">
        <v>468.6</v>
      </c>
      <c r="F59" s="180">
        <v>0</v>
      </c>
      <c r="G59" s="4">
        <v>344</v>
      </c>
      <c r="H59" s="4">
        <v>176</v>
      </c>
      <c r="I59" s="112">
        <f>SUM(C59:H59)</f>
        <v>1899.9</v>
      </c>
      <c r="J59" s="180">
        <v>0</v>
      </c>
      <c r="K59" s="112">
        <f>I59+J59</f>
        <v>1899.9</v>
      </c>
    </row>
    <row r="60" spans="1:11" ht="15.6" customHeight="1">
      <c r="A60" s="7"/>
      <c r="B60" s="121" t="s">
        <v>58</v>
      </c>
      <c r="C60" s="147">
        <v>4.2</v>
      </c>
      <c r="D60" s="147">
        <v>4</v>
      </c>
      <c r="E60" s="147">
        <v>4.5</v>
      </c>
      <c r="F60" s="181">
        <v>4.2</v>
      </c>
      <c r="G60" s="147">
        <v>3.7</v>
      </c>
      <c r="H60" s="147">
        <v>4.7</v>
      </c>
      <c r="I60" s="148"/>
      <c r="J60" s="181">
        <v>3.64</v>
      </c>
      <c r="K60" s="148"/>
    </row>
    <row r="61" spans="1:11" ht="15.6" customHeight="1">
      <c r="A61" s="7"/>
      <c r="B61" s="122" t="s">
        <v>59</v>
      </c>
      <c r="C61" s="149">
        <f t="shared" ref="C61:H61" si="20">C59*C60*365</f>
        <v>210021</v>
      </c>
      <c r="D61" s="149">
        <f t="shared" si="20"/>
        <v>1130478</v>
      </c>
      <c r="E61" s="149">
        <f t="shared" si="20"/>
        <v>769675.50000000012</v>
      </c>
      <c r="F61" s="182">
        <f t="shared" si="20"/>
        <v>0</v>
      </c>
      <c r="G61" s="149">
        <f t="shared" si="20"/>
        <v>464572</v>
      </c>
      <c r="H61" s="149">
        <f t="shared" si="20"/>
        <v>301928</v>
      </c>
      <c r="I61" s="149">
        <f>SUM(C61:H61)</f>
        <v>2876674.5</v>
      </c>
      <c r="J61" s="182">
        <v>0</v>
      </c>
      <c r="K61" s="149">
        <f>I61+J61</f>
        <v>2876674.5</v>
      </c>
    </row>
    <row r="62" spans="1:11" ht="15.6" customHeight="1">
      <c r="A62" s="7"/>
      <c r="B62" s="121" t="s">
        <v>60</v>
      </c>
      <c r="C62" s="134">
        <f>C61-C63</f>
        <v>164711.54999999999</v>
      </c>
      <c r="D62" s="134">
        <f t="shared" ref="D62:J62" si="21">D61-D63</f>
        <v>1008848.53</v>
      </c>
      <c r="E62" s="134">
        <f t="shared" si="21"/>
        <v>663569.63000000012</v>
      </c>
      <c r="F62" s="183">
        <f t="shared" si="21"/>
        <v>0</v>
      </c>
      <c r="G62" s="134">
        <f t="shared" si="21"/>
        <v>409901.99</v>
      </c>
      <c r="H62" s="134">
        <f t="shared" si="21"/>
        <v>208522.71000000002</v>
      </c>
      <c r="I62" s="137">
        <f>SUM(C62:H62)</f>
        <v>2455554.41</v>
      </c>
      <c r="J62" s="183">
        <f t="shared" si="21"/>
        <v>0</v>
      </c>
      <c r="K62" s="137">
        <f>I62+J62</f>
        <v>2455554.41</v>
      </c>
    </row>
    <row r="63" spans="1:11" ht="15.6" customHeight="1">
      <c r="A63" s="7"/>
      <c r="B63" s="121" t="s">
        <v>44</v>
      </c>
      <c r="C63" s="134">
        <v>45309.45</v>
      </c>
      <c r="D63" s="134">
        <v>121629.47</v>
      </c>
      <c r="E63" s="134">
        <v>106105.87</v>
      </c>
      <c r="F63" s="183">
        <v>0</v>
      </c>
      <c r="G63" s="134">
        <v>54670.01</v>
      </c>
      <c r="H63" s="134">
        <v>93405.29</v>
      </c>
      <c r="I63" s="137">
        <f t="shared" ref="I63" si="22">SUM(C63:H63)</f>
        <v>421120.08999999997</v>
      </c>
      <c r="J63" s="183">
        <v>0</v>
      </c>
      <c r="K63" s="137">
        <f t="shared" ref="K63" si="23">I63+J63</f>
        <v>421120.08999999997</v>
      </c>
    </row>
    <row r="64" spans="1:11" ht="15.6" customHeight="1">
      <c r="A64" s="7"/>
      <c r="B64" s="121" t="s">
        <v>61</v>
      </c>
      <c r="C64" s="150">
        <f>IF(C61=0,"n/a",C62/C61)</f>
        <v>0.78426228805690856</v>
      </c>
      <c r="D64" s="150">
        <f t="shared" ref="D64:K64" si="24">IF(D61=0,"n/a",D62/D61)</f>
        <v>0.89240881290922958</v>
      </c>
      <c r="E64" s="150">
        <f t="shared" si="24"/>
        <v>0.86214207156132683</v>
      </c>
      <c r="F64" s="184" t="str">
        <f t="shared" si="24"/>
        <v>n/a</v>
      </c>
      <c r="G64" s="150">
        <f t="shared" si="24"/>
        <v>0.88232177143693546</v>
      </c>
      <c r="H64" s="150">
        <f t="shared" si="24"/>
        <v>0.69063720489653169</v>
      </c>
      <c r="I64" s="151">
        <f t="shared" si="24"/>
        <v>0.85360871033549335</v>
      </c>
      <c r="J64" s="184" t="str">
        <f t="shared" si="24"/>
        <v>n/a</v>
      </c>
      <c r="K64" s="151">
        <f t="shared" si="24"/>
        <v>0.85360871033549335</v>
      </c>
    </row>
    <row r="65" spans="1:11" ht="15.6" customHeight="1">
      <c r="A65" s="7"/>
      <c r="B65" s="121" t="s">
        <v>62</v>
      </c>
      <c r="C65" s="136">
        <f>-C61*(C52/1000)</f>
        <v>-142.81428</v>
      </c>
      <c r="D65" s="136">
        <f t="shared" ref="D65:H65" si="25">-D61*(D52/1000)</f>
        <v>-768.72504000000004</v>
      </c>
      <c r="E65" s="136">
        <f t="shared" si="25"/>
        <v>-561.86311500000011</v>
      </c>
      <c r="F65" s="185">
        <f t="shared" si="25"/>
        <v>0</v>
      </c>
      <c r="G65" s="136">
        <f t="shared" si="25"/>
        <v>-367.01188000000002</v>
      </c>
      <c r="H65" s="136">
        <f t="shared" si="25"/>
        <v>-160.02184</v>
      </c>
      <c r="I65" s="135">
        <f>SUM(C65:H65)</f>
        <v>-2000.4361550000003</v>
      </c>
      <c r="J65" s="185">
        <f>-J61*(J52/1000)</f>
        <v>0</v>
      </c>
      <c r="K65" s="135">
        <f>I65+J65</f>
        <v>-2000.4361550000003</v>
      </c>
    </row>
    <row r="66" spans="1:11" ht="15.6" customHeight="1">
      <c r="A66" s="7"/>
      <c r="B66" s="12"/>
      <c r="C66" s="14"/>
      <c r="D66" s="14"/>
      <c r="E66" s="132"/>
      <c r="F66" s="121"/>
      <c r="G66" s="121"/>
      <c r="H66" s="121"/>
      <c r="I66" s="121"/>
      <c r="J66" s="121"/>
      <c r="K66" s="121"/>
    </row>
    <row r="67" spans="1:11" ht="20.100000000000001" customHeight="1">
      <c r="A67" s="7"/>
      <c r="B67" s="118" t="s">
        <v>63</v>
      </c>
      <c r="C67" s="133"/>
      <c r="D67" s="121"/>
      <c r="E67" s="121"/>
      <c r="F67" s="121"/>
      <c r="G67" s="121"/>
      <c r="H67" s="121"/>
      <c r="I67" s="121"/>
      <c r="J67" s="121"/>
      <c r="K67" s="121"/>
    </row>
    <row r="68" spans="1:11" ht="15.6" customHeight="1">
      <c r="A68" s="7"/>
      <c r="B68" s="17"/>
      <c r="C68" s="18" t="s">
        <v>28</v>
      </c>
      <c r="D68" s="18" t="s">
        <v>29</v>
      </c>
      <c r="E68" s="18" t="s">
        <v>30</v>
      </c>
      <c r="F68" s="18" t="s">
        <v>31</v>
      </c>
      <c r="G68" s="18" t="s">
        <v>32</v>
      </c>
      <c r="H68" s="18" t="s">
        <v>33</v>
      </c>
      <c r="I68" s="18" t="s">
        <v>34</v>
      </c>
      <c r="J68" s="18" t="s">
        <v>35</v>
      </c>
      <c r="K68" s="18" t="s">
        <v>36</v>
      </c>
    </row>
    <row r="69" spans="1:11" ht="15.6" customHeight="1">
      <c r="A69" s="7"/>
      <c r="B69" s="121" t="s">
        <v>37</v>
      </c>
      <c r="C69" s="134">
        <v>6</v>
      </c>
      <c r="D69" s="134">
        <v>34</v>
      </c>
      <c r="E69" s="134">
        <v>21</v>
      </c>
      <c r="F69" s="134">
        <v>2</v>
      </c>
      <c r="G69" s="134">
        <v>23</v>
      </c>
      <c r="H69" s="134">
        <v>10</v>
      </c>
      <c r="I69" s="135">
        <f>SUM(C69:H69)</f>
        <v>96</v>
      </c>
      <c r="J69" s="134">
        <v>15</v>
      </c>
      <c r="K69" s="135">
        <f>I69+J69</f>
        <v>111</v>
      </c>
    </row>
    <row r="70" spans="1:11" ht="15.6" customHeight="1">
      <c r="A70" s="7"/>
      <c r="B70" s="121" t="s">
        <v>38</v>
      </c>
      <c r="C70" s="136">
        <v>51982</v>
      </c>
      <c r="D70" s="136">
        <v>176628</v>
      </c>
      <c r="E70" s="136">
        <v>102690</v>
      </c>
      <c r="F70" s="136">
        <v>10370</v>
      </c>
      <c r="G70" s="136">
        <v>111873</v>
      </c>
      <c r="H70" s="136">
        <v>59021</v>
      </c>
      <c r="I70" s="135">
        <f>SUM(C70:H70)</f>
        <v>512564</v>
      </c>
      <c r="J70" s="136">
        <v>78985</v>
      </c>
      <c r="K70" s="135">
        <f>I70+J70</f>
        <v>591549</v>
      </c>
    </row>
    <row r="71" spans="1:11" ht="10.15" customHeight="1">
      <c r="A71" s="7"/>
      <c r="B71" s="121"/>
      <c r="C71" s="136"/>
      <c r="D71" s="136"/>
      <c r="E71" s="136"/>
      <c r="F71" s="136"/>
      <c r="G71" s="136"/>
      <c r="H71" s="136"/>
      <c r="I71" s="136"/>
      <c r="J71" s="136"/>
      <c r="K71" s="136"/>
    </row>
    <row r="72" spans="1:11" ht="15.6" customHeight="1">
      <c r="A72" s="7"/>
      <c r="B72" s="17" t="s">
        <v>39</v>
      </c>
      <c r="C72" s="18" t="s">
        <v>28</v>
      </c>
      <c r="D72" s="18" t="s">
        <v>29</v>
      </c>
      <c r="E72" s="18" t="s">
        <v>30</v>
      </c>
      <c r="F72" s="18" t="s">
        <v>31</v>
      </c>
      <c r="G72" s="18" t="s">
        <v>32</v>
      </c>
      <c r="H72" s="18" t="s">
        <v>33</v>
      </c>
      <c r="I72" s="18" t="s">
        <v>34</v>
      </c>
      <c r="J72" s="18" t="s">
        <v>35</v>
      </c>
      <c r="K72" s="18" t="s">
        <v>36</v>
      </c>
    </row>
    <row r="73" spans="1:11" ht="15.6" customHeight="1">
      <c r="A73" s="7"/>
      <c r="B73" s="113" t="s">
        <v>40</v>
      </c>
      <c r="C73" s="114">
        <f t="shared" ref="C73:H73" si="26">C75+C97+C77</f>
        <v>469165.67</v>
      </c>
      <c r="D73" s="114">
        <f t="shared" si="26"/>
        <v>2687178.1700000004</v>
      </c>
      <c r="E73" s="114">
        <f t="shared" si="26"/>
        <v>1569071.98</v>
      </c>
      <c r="F73" s="114">
        <f t="shared" si="26"/>
        <v>58278.16</v>
      </c>
      <c r="G73" s="114">
        <f t="shared" si="26"/>
        <v>1709895.13</v>
      </c>
      <c r="H73" s="114">
        <f t="shared" si="26"/>
        <v>728366.17999999993</v>
      </c>
      <c r="I73" s="115">
        <f>SUM(C73:H73)</f>
        <v>7221955.29</v>
      </c>
      <c r="J73" s="114">
        <f>J75+J97+J77</f>
        <v>1136555</v>
      </c>
      <c r="K73" s="115">
        <f>I73+J73</f>
        <v>8358510.29</v>
      </c>
    </row>
    <row r="74" spans="1:11" ht="15.6" customHeight="1">
      <c r="A74" s="7"/>
      <c r="B74" s="113" t="s">
        <v>41</v>
      </c>
      <c r="C74" s="114">
        <f t="shared" ref="C74:H74" si="27">-(C77+C97)</f>
        <v>-174835.54</v>
      </c>
      <c r="D74" s="114">
        <f t="shared" si="27"/>
        <v>-723087.97</v>
      </c>
      <c r="E74" s="114">
        <f t="shared" si="27"/>
        <v>-548201.92000000004</v>
      </c>
      <c r="F74" s="114">
        <f t="shared" si="27"/>
        <v>0</v>
      </c>
      <c r="G74" s="114">
        <f t="shared" si="27"/>
        <v>-420426.95</v>
      </c>
      <c r="H74" s="114">
        <f t="shared" si="27"/>
        <v>-229262.82</v>
      </c>
      <c r="I74" s="115">
        <f t="shared" ref="I74" si="28">SUM(C74:H74)</f>
        <v>-2095815.2000000002</v>
      </c>
      <c r="J74" s="114">
        <f>-(J77+J97)</f>
        <v>0</v>
      </c>
      <c r="K74" s="115">
        <f t="shared" ref="K74" si="29">I74+J74</f>
        <v>-2095815.2000000002</v>
      </c>
    </row>
    <row r="75" spans="1:11" ht="15.6" customHeight="1">
      <c r="A75" s="7"/>
      <c r="B75" s="122" t="s">
        <v>42</v>
      </c>
      <c r="C75" s="117">
        <v>294330.13</v>
      </c>
      <c r="D75" s="117">
        <v>1964090.2</v>
      </c>
      <c r="E75" s="117">
        <v>1020870.06</v>
      </c>
      <c r="F75" s="117">
        <v>58278.16</v>
      </c>
      <c r="G75" s="117">
        <v>1289468.18</v>
      </c>
      <c r="H75" s="117">
        <v>499103.36</v>
      </c>
      <c r="I75" s="117">
        <f>SUM(C75:H75)</f>
        <v>5126140.0900000008</v>
      </c>
      <c r="J75" s="117">
        <v>1136555</v>
      </c>
      <c r="K75" s="117">
        <f>I75+J75</f>
        <v>6262695.0900000008</v>
      </c>
    </row>
    <row r="76" spans="1:11" ht="15.6" customHeight="1">
      <c r="A76" s="7"/>
      <c r="B76" s="121" t="s">
        <v>43</v>
      </c>
      <c r="C76" s="134">
        <v>-56793.61</v>
      </c>
      <c r="D76" s="134">
        <v>-197216.06</v>
      </c>
      <c r="E76" s="134">
        <v>-158764.01</v>
      </c>
      <c r="F76" s="134">
        <v>0</v>
      </c>
      <c r="G76" s="134">
        <v>-103636.19</v>
      </c>
      <c r="H76" s="134">
        <v>0</v>
      </c>
      <c r="I76" s="137">
        <f t="shared" ref="I76" si="30">SUM(C76:H76)</f>
        <v>-516409.87</v>
      </c>
      <c r="J76" s="134">
        <v>0</v>
      </c>
      <c r="K76" s="137">
        <f t="shared" ref="K76:K78" si="31">I76+J76</f>
        <v>-516409.87</v>
      </c>
    </row>
    <row r="77" spans="1:11" ht="15.6" customHeight="1" thickBot="1">
      <c r="A77" s="7"/>
      <c r="B77" s="121" t="s">
        <v>44</v>
      </c>
      <c r="C77" s="134">
        <v>-35185.46</v>
      </c>
      <c r="D77" s="134">
        <v>-98892.03</v>
      </c>
      <c r="E77" s="134">
        <v>-123580.58</v>
      </c>
      <c r="F77" s="134">
        <v>0</v>
      </c>
      <c r="G77" s="134">
        <v>-30640.05</v>
      </c>
      <c r="H77" s="134">
        <v>-72665.179999999993</v>
      </c>
      <c r="I77" s="137">
        <f t="shared" ref="I77:I78" si="32">SUM(C77:H77)</f>
        <v>-360963.3</v>
      </c>
      <c r="J77" s="134">
        <v>0</v>
      </c>
      <c r="K77" s="137">
        <f t="shared" si="31"/>
        <v>-360963.3</v>
      </c>
    </row>
    <row r="78" spans="1:11" ht="15.6" customHeight="1">
      <c r="A78" s="7"/>
      <c r="B78" s="138" t="s">
        <v>45</v>
      </c>
      <c r="C78" s="139">
        <f>C75+C76+C77</f>
        <v>202351.06000000003</v>
      </c>
      <c r="D78" s="139">
        <f t="shared" ref="D78" si="33">D75+D76+D77</f>
        <v>1667982.1099999999</v>
      </c>
      <c r="E78" s="139">
        <f t="shared" ref="E78" si="34">E75+E76+E77</f>
        <v>738525.47000000009</v>
      </c>
      <c r="F78" s="139">
        <f t="shared" ref="F78" si="35">F75+F76+F77</f>
        <v>58278.16</v>
      </c>
      <c r="G78" s="139">
        <f t="shared" ref="G78" si="36">G75+G76+G77</f>
        <v>1155191.94</v>
      </c>
      <c r="H78" s="139">
        <f t="shared" ref="H78" si="37">H75+H76+H77</f>
        <v>426438.18</v>
      </c>
      <c r="I78" s="140">
        <f t="shared" si="32"/>
        <v>4248766.92</v>
      </c>
      <c r="J78" s="139">
        <f t="shared" ref="J78" si="38">J75+J76+J77</f>
        <v>1136555</v>
      </c>
      <c r="K78" s="140">
        <f t="shared" si="31"/>
        <v>5385321.9199999999</v>
      </c>
    </row>
    <row r="79" spans="1:11" ht="10.15" customHeight="1">
      <c r="A79" s="7"/>
      <c r="B79" s="121"/>
      <c r="C79" s="136"/>
      <c r="D79" s="136"/>
      <c r="E79" s="136"/>
      <c r="F79" s="136"/>
      <c r="G79" s="136"/>
      <c r="H79" s="136"/>
      <c r="I79" s="136"/>
      <c r="J79" s="136"/>
      <c r="K79" s="136"/>
    </row>
    <row r="80" spans="1:11" ht="15.6" customHeight="1">
      <c r="A80" s="7"/>
      <c r="B80" s="113" t="s">
        <v>46</v>
      </c>
      <c r="C80" s="134">
        <f t="shared" ref="C80:H81" si="39">C73*3600/1000000</f>
        <v>1688.996412</v>
      </c>
      <c r="D80" s="4">
        <f t="shared" si="39"/>
        <v>9673.8414120000016</v>
      </c>
      <c r="E80" s="4">
        <f t="shared" si="39"/>
        <v>5648.6591280000002</v>
      </c>
      <c r="F80" s="4">
        <f t="shared" si="39"/>
        <v>209.801376</v>
      </c>
      <c r="G80" s="4">
        <f t="shared" si="39"/>
        <v>6155.6224679999996</v>
      </c>
      <c r="H80" s="4">
        <f t="shared" si="39"/>
        <v>2622.1182480000002</v>
      </c>
      <c r="I80" s="112">
        <f t="shared" ref="I80:I81" si="40">SUM(C80:H80)</f>
        <v>25999.039043999997</v>
      </c>
      <c r="J80" s="4">
        <f>J73*3600/1000000</f>
        <v>4091.598</v>
      </c>
      <c r="K80" s="137">
        <f t="shared" ref="K80:K82" si="41">I80+J80</f>
        <v>30090.637043999996</v>
      </c>
    </row>
    <row r="81" spans="1:11" ht="15.6" customHeight="1">
      <c r="A81" s="7"/>
      <c r="B81" s="113" t="s">
        <v>47</v>
      </c>
      <c r="C81" s="141">
        <f t="shared" si="39"/>
        <v>-629.40794400000004</v>
      </c>
      <c r="D81" s="114">
        <f t="shared" si="39"/>
        <v>-2603.1166920000001</v>
      </c>
      <c r="E81" s="114">
        <f t="shared" si="39"/>
        <v>-1973.5269120000003</v>
      </c>
      <c r="F81" s="114">
        <f t="shared" si="39"/>
        <v>0</v>
      </c>
      <c r="G81" s="114">
        <f t="shared" si="39"/>
        <v>-1513.53702</v>
      </c>
      <c r="H81" s="114">
        <f t="shared" si="39"/>
        <v>-825.34615199999996</v>
      </c>
      <c r="I81" s="116">
        <f t="shared" si="40"/>
        <v>-7544.9347200000002</v>
      </c>
      <c r="J81" s="114">
        <f>J74*3600/1000000</f>
        <v>0</v>
      </c>
      <c r="K81" s="142">
        <f t="shared" si="41"/>
        <v>-7544.9347200000002</v>
      </c>
    </row>
    <row r="82" spans="1:11" ht="15.6" customHeight="1">
      <c r="A82" s="7"/>
      <c r="B82" s="122" t="s">
        <v>13</v>
      </c>
      <c r="C82" s="143">
        <f>C75*3600/1000000</f>
        <v>1059.5884679999999</v>
      </c>
      <c r="D82" s="143">
        <f t="shared" ref="D82:H82" si="42">D75*3600/1000000</f>
        <v>7070.7247200000002</v>
      </c>
      <c r="E82" s="143">
        <f t="shared" si="42"/>
        <v>3675.132216</v>
      </c>
      <c r="F82" s="143">
        <f t="shared" si="42"/>
        <v>209.801376</v>
      </c>
      <c r="G82" s="143">
        <f t="shared" si="42"/>
        <v>4642.0854479999998</v>
      </c>
      <c r="H82" s="143">
        <f t="shared" si="42"/>
        <v>1796.7720959999999</v>
      </c>
      <c r="I82" s="117">
        <f>SUM(C82:H82)</f>
        <v>18454.104324</v>
      </c>
      <c r="J82" s="143">
        <f t="shared" ref="J82" si="43">J75*3600/1000000</f>
        <v>4091.598</v>
      </c>
      <c r="K82" s="143">
        <f t="shared" si="41"/>
        <v>22545.702323999998</v>
      </c>
    </row>
    <row r="83" spans="1:11" ht="15.6" customHeight="1">
      <c r="A83" s="7"/>
      <c r="B83" s="121" t="s">
        <v>48</v>
      </c>
      <c r="C83" s="134">
        <f>C76*3600/1000000</f>
        <v>-204.456996</v>
      </c>
      <c r="D83" s="134">
        <f t="shared" ref="D83:G85" si="44">D76*3600/1000000</f>
        <v>-709.97781599999996</v>
      </c>
      <c r="E83" s="134">
        <f t="shared" si="44"/>
        <v>-571.55043599999999</v>
      </c>
      <c r="F83" s="134">
        <f t="shared" si="44"/>
        <v>0</v>
      </c>
      <c r="G83" s="134">
        <f t="shared" si="44"/>
        <v>-373.090284</v>
      </c>
      <c r="H83" s="134">
        <v>0</v>
      </c>
      <c r="I83" s="137">
        <f>I76*3600/1000000</f>
        <v>-1859.0755320000001</v>
      </c>
      <c r="J83" s="134">
        <v>0</v>
      </c>
      <c r="K83" s="137">
        <f>K76*3600/1000000</f>
        <v>-1859.0755320000001</v>
      </c>
    </row>
    <row r="84" spans="1:11" ht="15.6" customHeight="1" thickBot="1">
      <c r="A84" s="7"/>
      <c r="B84" s="121" t="s">
        <v>49</v>
      </c>
      <c r="C84" s="134">
        <f>C77*3600/1000000</f>
        <v>-126.66765599999999</v>
      </c>
      <c r="D84" s="134">
        <f t="shared" si="44"/>
        <v>-356.01130799999999</v>
      </c>
      <c r="E84" s="134">
        <f t="shared" si="44"/>
        <v>-444.89008799999999</v>
      </c>
      <c r="F84" s="134">
        <f t="shared" si="44"/>
        <v>0</v>
      </c>
      <c r="G84" s="134">
        <f t="shared" si="44"/>
        <v>-110.30418</v>
      </c>
      <c r="H84" s="134">
        <v>0</v>
      </c>
      <c r="I84" s="137">
        <f>I77*3600/1000000</f>
        <v>-1299.4678799999999</v>
      </c>
      <c r="J84" s="134">
        <v>0</v>
      </c>
      <c r="K84" s="137">
        <f>K77*3600/1000000</f>
        <v>-1299.4678799999999</v>
      </c>
    </row>
    <row r="85" spans="1:11" ht="15.6" customHeight="1">
      <c r="A85" s="7"/>
      <c r="B85" s="138" t="s">
        <v>16</v>
      </c>
      <c r="C85" s="139">
        <f>C78*3600/1000000</f>
        <v>728.46381600000007</v>
      </c>
      <c r="D85" s="139">
        <f t="shared" si="44"/>
        <v>6004.7355960000004</v>
      </c>
      <c r="E85" s="139">
        <f t="shared" si="44"/>
        <v>2658.6916920000003</v>
      </c>
      <c r="F85" s="139">
        <f t="shared" si="44"/>
        <v>209.801376</v>
      </c>
      <c r="G85" s="139">
        <f t="shared" si="44"/>
        <v>4158.6909839999998</v>
      </c>
      <c r="H85" s="139">
        <f>H78*3600/1000000</f>
        <v>1535.1774479999999</v>
      </c>
      <c r="I85" s="140">
        <f>I78*3600/1000000</f>
        <v>15295.560912000001</v>
      </c>
      <c r="J85" s="139">
        <f>J78*3600/1000000</f>
        <v>4091.598</v>
      </c>
      <c r="K85" s="140">
        <f>K78*3600/1000000</f>
        <v>19387.158911999999</v>
      </c>
    </row>
    <row r="86" spans="1:11" ht="10.15" customHeight="1">
      <c r="A86" s="7"/>
      <c r="B86" s="121"/>
      <c r="C86" s="136"/>
      <c r="D86" s="136"/>
      <c r="E86" s="136"/>
      <c r="F86" s="136"/>
      <c r="G86" s="136"/>
      <c r="H86" s="136"/>
      <c r="I86" s="136"/>
      <c r="J86" s="136"/>
      <c r="K86" s="136"/>
    </row>
    <row r="87" spans="1:11" ht="15.6" customHeight="1">
      <c r="A87" s="7"/>
      <c r="B87" s="17" t="s">
        <v>50</v>
      </c>
      <c r="C87" s="18" t="s">
        <v>28</v>
      </c>
      <c r="D87" s="18" t="s">
        <v>29</v>
      </c>
      <c r="E87" s="18" t="s">
        <v>30</v>
      </c>
      <c r="F87" s="18" t="s">
        <v>31</v>
      </c>
      <c r="G87" s="18" t="s">
        <v>32</v>
      </c>
      <c r="H87" s="18" t="s">
        <v>33</v>
      </c>
      <c r="I87" s="18" t="s">
        <v>34</v>
      </c>
      <c r="J87" s="18" t="s">
        <v>35</v>
      </c>
      <c r="K87" s="18" t="s">
        <v>36</v>
      </c>
    </row>
    <row r="88" spans="1:11" ht="15.6" customHeight="1">
      <c r="A88" s="7"/>
      <c r="B88" s="121" t="s">
        <v>51</v>
      </c>
      <c r="C88" s="144">
        <v>0.73</v>
      </c>
      <c r="D88" s="144">
        <v>0.73</v>
      </c>
      <c r="E88" s="144">
        <v>0.73</v>
      </c>
      <c r="F88" s="144">
        <v>0.25</v>
      </c>
      <c r="G88" s="144">
        <v>0.85</v>
      </c>
      <c r="H88" s="144">
        <v>0.53</v>
      </c>
      <c r="I88" s="145"/>
      <c r="J88" s="144">
        <v>7.7200000000000005E-2</v>
      </c>
      <c r="K88" s="145"/>
    </row>
    <row r="89" spans="1:11" ht="15.6" customHeight="1">
      <c r="A89" s="7"/>
      <c r="B89" s="121" t="s">
        <v>52</v>
      </c>
      <c r="C89" s="136">
        <f>C75</f>
        <v>294330.13</v>
      </c>
      <c r="D89" s="136">
        <f t="shared" ref="D89:K89" si="45">D75</f>
        <v>1964090.2</v>
      </c>
      <c r="E89" s="136">
        <f t="shared" si="45"/>
        <v>1020870.06</v>
      </c>
      <c r="F89" s="136">
        <f t="shared" si="45"/>
        <v>58278.16</v>
      </c>
      <c r="G89" s="136">
        <f t="shared" si="45"/>
        <v>1289468.18</v>
      </c>
      <c r="H89" s="136">
        <f t="shared" si="45"/>
        <v>499103.36</v>
      </c>
      <c r="I89" s="135">
        <f t="shared" si="45"/>
        <v>5126140.0900000008</v>
      </c>
      <c r="J89" s="136">
        <f t="shared" si="45"/>
        <v>1136555</v>
      </c>
      <c r="K89" s="135">
        <f t="shared" si="45"/>
        <v>6262695.0900000008</v>
      </c>
    </row>
    <row r="90" spans="1:11" ht="15.6" customHeight="1">
      <c r="A90" s="7"/>
      <c r="B90" s="146" t="s">
        <v>53</v>
      </c>
      <c r="C90" s="136">
        <f t="shared" ref="C90:H90" si="46">C75*(C88/1000)</f>
        <v>214.86099489999998</v>
      </c>
      <c r="D90" s="136">
        <f t="shared" si="46"/>
        <v>1433.785846</v>
      </c>
      <c r="E90" s="136">
        <f t="shared" si="46"/>
        <v>745.23514380000006</v>
      </c>
      <c r="F90" s="136">
        <f t="shared" si="46"/>
        <v>14.569540000000002</v>
      </c>
      <c r="G90" s="136">
        <f t="shared" si="46"/>
        <v>1096.0479529999998</v>
      </c>
      <c r="H90" s="136">
        <f t="shared" si="46"/>
        <v>264.52478079999997</v>
      </c>
      <c r="I90" s="135">
        <f>SUM(C90:H90)</f>
        <v>3769.0242584999996</v>
      </c>
      <c r="J90" s="136">
        <f>J75*(J88/1000)</f>
        <v>87.742046000000002</v>
      </c>
      <c r="K90" s="135">
        <f>I90+J90</f>
        <v>3856.7663044999995</v>
      </c>
    </row>
    <row r="91" spans="1:11" ht="10.15" customHeight="1">
      <c r="A91" s="7"/>
      <c r="B91" s="121"/>
      <c r="C91" s="136"/>
      <c r="D91" s="136"/>
      <c r="E91" s="136"/>
      <c r="F91" s="136"/>
      <c r="G91" s="136"/>
      <c r="H91" s="136"/>
      <c r="I91" s="136"/>
      <c r="J91" s="136"/>
      <c r="K91" s="136"/>
    </row>
    <row r="92" spans="1:11" ht="15.6" customHeight="1">
      <c r="A92" s="7"/>
      <c r="B92" s="17" t="s">
        <v>54</v>
      </c>
      <c r="C92" s="18" t="s">
        <v>28</v>
      </c>
      <c r="D92" s="18" t="s">
        <v>29</v>
      </c>
      <c r="E92" s="18" t="s">
        <v>30</v>
      </c>
      <c r="F92" s="18" t="s">
        <v>31</v>
      </c>
      <c r="G92" s="18" t="s">
        <v>32</v>
      </c>
      <c r="H92" s="18" t="s">
        <v>33</v>
      </c>
      <c r="I92" s="18" t="s">
        <v>34</v>
      </c>
      <c r="J92" s="18" t="s">
        <v>35</v>
      </c>
      <c r="K92" s="18" t="s">
        <v>36</v>
      </c>
    </row>
    <row r="93" spans="1:11" ht="15.6" customHeight="1">
      <c r="A93" s="7"/>
      <c r="B93" s="121" t="s">
        <v>55</v>
      </c>
      <c r="C93" s="4">
        <v>6</v>
      </c>
      <c r="D93" s="4">
        <v>24</v>
      </c>
      <c r="E93" s="4">
        <v>15</v>
      </c>
      <c r="F93" s="180">
        <v>0</v>
      </c>
      <c r="G93" s="4">
        <v>17</v>
      </c>
      <c r="H93" s="4">
        <v>8</v>
      </c>
      <c r="I93" s="112">
        <f>SUM(C93:H93)</f>
        <v>70</v>
      </c>
      <c r="J93" s="180">
        <v>0</v>
      </c>
      <c r="K93" s="112">
        <f>I93+J93</f>
        <v>70</v>
      </c>
    </row>
    <row r="94" spans="1:11" ht="15.6" customHeight="1">
      <c r="A94" s="7"/>
      <c r="B94" s="121" t="s">
        <v>56</v>
      </c>
      <c r="C94" s="110">
        <f t="shared" ref="C94:K94" si="47">C93/C69</f>
        <v>1</v>
      </c>
      <c r="D94" s="110">
        <f t="shared" si="47"/>
        <v>0.70588235294117652</v>
      </c>
      <c r="E94" s="110">
        <f t="shared" si="47"/>
        <v>0.7142857142857143</v>
      </c>
      <c r="F94" s="110">
        <f t="shared" si="47"/>
        <v>0</v>
      </c>
      <c r="G94" s="110">
        <f t="shared" si="47"/>
        <v>0.73913043478260865</v>
      </c>
      <c r="H94" s="110">
        <f t="shared" si="47"/>
        <v>0.8</v>
      </c>
      <c r="I94" s="111">
        <f t="shared" si="47"/>
        <v>0.72916666666666663</v>
      </c>
      <c r="J94" s="110">
        <f t="shared" si="47"/>
        <v>0</v>
      </c>
      <c r="K94" s="111">
        <f t="shared" si="47"/>
        <v>0.63063063063063063</v>
      </c>
    </row>
    <row r="95" spans="1:11" ht="15.6" customHeight="1">
      <c r="A95" s="7"/>
      <c r="B95" s="121" t="s">
        <v>57</v>
      </c>
      <c r="C95" s="4">
        <v>137</v>
      </c>
      <c r="D95" s="4">
        <v>563</v>
      </c>
      <c r="E95" s="4">
        <v>409</v>
      </c>
      <c r="F95" s="180">
        <v>0</v>
      </c>
      <c r="G95" s="4">
        <v>334</v>
      </c>
      <c r="H95" s="4">
        <v>176</v>
      </c>
      <c r="I95" s="112">
        <f>SUM(C95:H95)</f>
        <v>1619</v>
      </c>
      <c r="J95" s="180">
        <v>0</v>
      </c>
      <c r="K95" s="112">
        <f>I95+J95</f>
        <v>1619</v>
      </c>
    </row>
    <row r="96" spans="1:11" ht="15.6" customHeight="1">
      <c r="A96" s="7"/>
      <c r="B96" s="121" t="s">
        <v>58</v>
      </c>
      <c r="C96" s="147">
        <v>4.2</v>
      </c>
      <c r="D96" s="147">
        <v>4</v>
      </c>
      <c r="E96" s="147">
        <v>4.5</v>
      </c>
      <c r="F96" s="181">
        <v>4.2</v>
      </c>
      <c r="G96" s="147">
        <v>3.7</v>
      </c>
      <c r="H96" s="147">
        <v>4.7</v>
      </c>
      <c r="I96" s="148"/>
      <c r="J96" s="181">
        <v>3.64</v>
      </c>
      <c r="K96" s="148"/>
    </row>
    <row r="97" spans="1:11" ht="15.6" customHeight="1">
      <c r="A97" s="7"/>
      <c r="B97" s="122" t="s">
        <v>59</v>
      </c>
      <c r="C97" s="149">
        <f t="shared" ref="C97:H97" si="48">C95*C96*365</f>
        <v>210021</v>
      </c>
      <c r="D97" s="149">
        <f t="shared" si="48"/>
        <v>821980</v>
      </c>
      <c r="E97" s="149">
        <f t="shared" si="48"/>
        <v>671782.5</v>
      </c>
      <c r="F97" s="182">
        <f t="shared" si="48"/>
        <v>0</v>
      </c>
      <c r="G97" s="149">
        <f t="shared" si="48"/>
        <v>451067</v>
      </c>
      <c r="H97" s="149">
        <f t="shared" si="48"/>
        <v>301928</v>
      </c>
      <c r="I97" s="149">
        <f>SUM(C97:H97)</f>
        <v>2456778.5</v>
      </c>
      <c r="J97" s="182">
        <v>0</v>
      </c>
      <c r="K97" s="149">
        <f>I97+J97</f>
        <v>2456778.5</v>
      </c>
    </row>
    <row r="98" spans="1:11" ht="15.6" customHeight="1">
      <c r="A98" s="7"/>
      <c r="B98" s="121" t="s">
        <v>60</v>
      </c>
      <c r="C98" s="134">
        <f>C97-C99</f>
        <v>174835.54</v>
      </c>
      <c r="D98" s="134">
        <f t="shared" ref="D98" si="49">D97-D99</f>
        <v>723087.97</v>
      </c>
      <c r="E98" s="134">
        <f t="shared" ref="E98" si="50">E97-E99</f>
        <v>548201.92000000004</v>
      </c>
      <c r="F98" s="183">
        <f t="shared" ref="F98" si="51">F97-F99</f>
        <v>0</v>
      </c>
      <c r="G98" s="134">
        <f t="shared" ref="G98" si="52">G97-G99</f>
        <v>420426.95</v>
      </c>
      <c r="H98" s="134">
        <f t="shared" ref="H98" si="53">H97-H99</f>
        <v>229262.82</v>
      </c>
      <c r="I98" s="137">
        <f>SUM(C98:H98)</f>
        <v>2095815.2000000002</v>
      </c>
      <c r="J98" s="183">
        <f t="shared" ref="J98" si="54">J97-J99</f>
        <v>0</v>
      </c>
      <c r="K98" s="137">
        <f>I98+J98</f>
        <v>2095815.2000000002</v>
      </c>
    </row>
    <row r="99" spans="1:11" ht="15.6" customHeight="1">
      <c r="A99" s="7"/>
      <c r="B99" s="121" t="s">
        <v>44</v>
      </c>
      <c r="C99" s="134">
        <v>35185.46</v>
      </c>
      <c r="D99" s="134">
        <v>98892.03</v>
      </c>
      <c r="E99" s="134">
        <v>123580.58</v>
      </c>
      <c r="F99" s="183">
        <v>0</v>
      </c>
      <c r="G99" s="134">
        <v>30640.05</v>
      </c>
      <c r="H99" s="134">
        <v>72665.179999999993</v>
      </c>
      <c r="I99" s="137">
        <f t="shared" ref="I99" si="55">SUM(C99:H99)</f>
        <v>360963.3</v>
      </c>
      <c r="J99" s="183">
        <v>0</v>
      </c>
      <c r="K99" s="137">
        <f t="shared" ref="K99" si="56">I99+J99</f>
        <v>360963.3</v>
      </c>
    </row>
    <row r="100" spans="1:11" ht="15.6" customHeight="1">
      <c r="A100" s="7"/>
      <c r="B100" s="121" t="s">
        <v>61</v>
      </c>
      <c r="C100" s="150">
        <f>IF(C97=0,"n/a",C98/C97)</f>
        <v>0.8324669437818123</v>
      </c>
      <c r="D100" s="150">
        <f t="shared" ref="D100" si="57">IF(D97=0,"n/a",D98/D97)</f>
        <v>0.87969046692133623</v>
      </c>
      <c r="E100" s="150">
        <f t="shared" ref="E100" si="58">IF(E97=0,"n/a",E98/E97)</f>
        <v>0.81604078701067684</v>
      </c>
      <c r="F100" s="184" t="str">
        <f t="shared" ref="F100" si="59">IF(F97=0,"n/a",F98/F97)</f>
        <v>n/a</v>
      </c>
      <c r="G100" s="150">
        <f t="shared" ref="G100" si="60">IF(G97=0,"n/a",G98/G97)</f>
        <v>0.93207206468218695</v>
      </c>
      <c r="H100" s="150">
        <f t="shared" ref="H100" si="61">IF(H97=0,"n/a",H98/H97)</f>
        <v>0.7593294427810604</v>
      </c>
      <c r="I100" s="151">
        <f t="shared" ref="I100" si="62">IF(I97=0,"n/a",I98/I97)</f>
        <v>0.85307454457127507</v>
      </c>
      <c r="J100" s="184" t="str">
        <f t="shared" ref="J100" si="63">IF(J97=0,"n/a",J98/J97)</f>
        <v>n/a</v>
      </c>
      <c r="K100" s="151">
        <f t="shared" ref="K100" si="64">IF(K97=0,"n/a",K98/K97)</f>
        <v>0.85307454457127507</v>
      </c>
    </row>
    <row r="101" spans="1:11" ht="15.6" customHeight="1">
      <c r="A101" s="7"/>
      <c r="B101" s="121" t="s">
        <v>62</v>
      </c>
      <c r="C101" s="136">
        <f>-C97*(C88/1000)</f>
        <v>-153.31532999999999</v>
      </c>
      <c r="D101" s="136">
        <f t="shared" ref="D101:H101" si="65">-D97*(D88/1000)</f>
        <v>-600.04539999999997</v>
      </c>
      <c r="E101" s="136">
        <f t="shared" si="65"/>
        <v>-490.40122499999995</v>
      </c>
      <c r="F101" s="185">
        <f t="shared" si="65"/>
        <v>0</v>
      </c>
      <c r="G101" s="136">
        <f t="shared" si="65"/>
        <v>-383.40694999999999</v>
      </c>
      <c r="H101" s="136">
        <f t="shared" si="65"/>
        <v>-160.02184</v>
      </c>
      <c r="I101" s="135">
        <f>SUM(C101:H101)</f>
        <v>-1787.1907449999999</v>
      </c>
      <c r="J101" s="185">
        <f>-J97*(J88/1000)</f>
        <v>0</v>
      </c>
      <c r="K101" s="135">
        <f>I101+J101</f>
        <v>-1787.1907449999999</v>
      </c>
    </row>
    <row r="102" spans="1:11" ht="15.6" customHeight="1">
      <c r="A102" s="7"/>
      <c r="B102" s="121"/>
      <c r="C102" s="136"/>
      <c r="D102" s="136"/>
      <c r="E102" s="136"/>
      <c r="F102" s="136"/>
      <c r="G102" s="136"/>
      <c r="H102" s="136"/>
      <c r="I102" s="136"/>
      <c r="J102" s="136"/>
      <c r="K102" s="136"/>
    </row>
    <row r="103" spans="1:11" ht="15.6" customHeight="1">
      <c r="A103" s="7"/>
      <c r="B103" s="5" t="s">
        <v>214</v>
      </c>
      <c r="C103" s="121"/>
      <c r="D103" s="121"/>
      <c r="E103" s="121"/>
      <c r="F103" s="121"/>
      <c r="G103" s="121"/>
      <c r="H103" s="121"/>
      <c r="I103" s="121"/>
      <c r="J103" s="121"/>
      <c r="K103" s="121"/>
    </row>
    <row r="104" spans="1:11" ht="15.6" customHeight="1">
      <c r="A104" s="7"/>
      <c r="B104" s="5" t="s">
        <v>215</v>
      </c>
      <c r="C104" s="121"/>
      <c r="D104" s="121"/>
      <c r="E104" s="121"/>
      <c r="F104" s="121"/>
      <c r="G104" s="121"/>
      <c r="H104" s="121"/>
      <c r="I104" s="121"/>
      <c r="J104" s="121"/>
      <c r="K104" s="121"/>
    </row>
    <row r="105" spans="1:11" ht="15.6" customHeight="1">
      <c r="A105" s="7"/>
      <c r="B105" s="5" t="s">
        <v>64</v>
      </c>
      <c r="C105" s="121"/>
      <c r="D105" s="121"/>
      <c r="E105" s="121"/>
      <c r="F105" s="121"/>
      <c r="G105" s="121"/>
      <c r="H105" s="121"/>
      <c r="I105" s="121"/>
      <c r="J105" s="121"/>
      <c r="K105" s="121"/>
    </row>
    <row r="106" spans="1:11" ht="15.6" customHeight="1">
      <c r="A106" s="7"/>
      <c r="B106" s="5" t="s">
        <v>216</v>
      </c>
      <c r="C106" s="7"/>
      <c r="D106" s="7"/>
      <c r="E106" s="7"/>
      <c r="F106" s="7"/>
      <c r="G106" s="7"/>
      <c r="H106" s="7"/>
      <c r="I106" s="7"/>
      <c r="J106" s="7"/>
      <c r="K106" s="7"/>
    </row>
    <row r="107" spans="1:11" ht="15.6" customHeight="1">
      <c r="A107" s="7"/>
      <c r="B107" s="5" t="s">
        <v>65</v>
      </c>
      <c r="C107" s="7"/>
      <c r="D107" s="7"/>
      <c r="E107" s="7"/>
      <c r="F107" s="7"/>
      <c r="G107" s="7"/>
      <c r="H107" s="7"/>
      <c r="I107" s="7"/>
      <c r="J107" s="7"/>
      <c r="K107" s="7"/>
    </row>
    <row r="108" spans="1:11" ht="15.6" customHeight="1">
      <c r="A108" s="7"/>
      <c r="B108" s="5" t="s">
        <v>66</v>
      </c>
      <c r="C108" s="7"/>
      <c r="D108" s="7"/>
      <c r="E108" s="7"/>
      <c r="F108" s="7"/>
      <c r="G108" s="7"/>
      <c r="H108" s="7"/>
      <c r="I108" s="7"/>
      <c r="J108" s="7"/>
      <c r="K108" s="7"/>
    </row>
    <row r="109" spans="1:11" ht="15.6" customHeight="1">
      <c r="A109" s="7"/>
      <c r="B109" s="5" t="s">
        <v>67</v>
      </c>
      <c r="C109" s="7"/>
      <c r="D109" s="7"/>
      <c r="E109" s="7"/>
      <c r="F109" s="7"/>
      <c r="G109" s="7"/>
      <c r="H109" s="7"/>
      <c r="I109" s="7"/>
      <c r="J109" s="7"/>
      <c r="K109" s="7"/>
    </row>
    <row r="110" spans="1:11" ht="15.6" hidden="1" customHeight="1">
      <c r="A110" s="7"/>
      <c r="B110" s="7"/>
      <c r="C110" s="7"/>
      <c r="D110" s="7"/>
      <c r="E110" s="7"/>
      <c r="F110" s="7"/>
      <c r="G110" s="7"/>
      <c r="H110" s="7"/>
      <c r="I110" s="7"/>
      <c r="J110" s="7"/>
      <c r="K110" s="7"/>
    </row>
    <row r="111" spans="1:11" ht="15.6" hidden="1" customHeight="1">
      <c r="A111" s="7"/>
      <c r="B111" s="7"/>
      <c r="C111" s="7"/>
      <c r="D111" s="7"/>
      <c r="E111" s="7"/>
      <c r="F111" s="7"/>
      <c r="G111" s="7"/>
      <c r="H111" s="7"/>
      <c r="I111" s="7"/>
      <c r="J111" s="7"/>
      <c r="K111" s="7"/>
    </row>
    <row r="112" spans="1:11" ht="15.6" hidden="1" customHeight="1">
      <c r="A112" s="7"/>
      <c r="B112" s="7"/>
      <c r="C112" s="7"/>
      <c r="D112" s="7"/>
      <c r="E112" s="7"/>
      <c r="F112" s="7"/>
      <c r="G112" s="7"/>
      <c r="H112" s="7"/>
      <c r="I112" s="7"/>
      <c r="J112" s="7"/>
      <c r="K112" s="7"/>
    </row>
    <row r="113" spans="1:11" ht="15.6" hidden="1" customHeight="1">
      <c r="A113" s="7"/>
      <c r="B113" s="7"/>
      <c r="C113" s="7"/>
      <c r="D113" s="7"/>
      <c r="E113" s="7"/>
      <c r="F113" s="7"/>
      <c r="G113" s="7"/>
      <c r="H113" s="7"/>
      <c r="I113" s="7"/>
      <c r="J113" s="7"/>
      <c r="K113" s="7"/>
    </row>
    <row r="114" spans="1:11" ht="15.6" hidden="1" customHeight="1">
      <c r="A114" s="7"/>
      <c r="B114" s="7"/>
      <c r="C114" s="7"/>
      <c r="D114" s="7"/>
      <c r="E114" s="7"/>
      <c r="F114" s="7"/>
      <c r="G114" s="7"/>
      <c r="H114" s="7"/>
      <c r="I114" s="7"/>
      <c r="J114" s="7"/>
      <c r="K114" s="7"/>
    </row>
    <row r="115" spans="1:11" ht="15.6" hidden="1" customHeight="1">
      <c r="A115" s="7"/>
      <c r="B115" s="7"/>
      <c r="C115" s="7"/>
      <c r="D115" s="7"/>
      <c r="E115" s="7"/>
      <c r="F115" s="7"/>
      <c r="G115" s="7"/>
      <c r="H115" s="7"/>
      <c r="I115" s="7"/>
      <c r="J115" s="7"/>
      <c r="K115" s="7"/>
    </row>
    <row r="116" spans="1:11" ht="15.6" hidden="1" customHeight="1">
      <c r="A116" s="7"/>
      <c r="B116" s="7"/>
      <c r="C116" s="7"/>
      <c r="D116" s="7"/>
      <c r="E116" s="7"/>
      <c r="F116" s="7"/>
      <c r="G116" s="7"/>
      <c r="H116" s="7"/>
      <c r="I116" s="7"/>
      <c r="J116" s="7"/>
      <c r="K116" s="7"/>
    </row>
    <row r="117" spans="1:11" ht="15.6" hidden="1" customHeight="1"/>
    <row r="118" spans="1:11" ht="15.6" hidden="1" customHeight="1"/>
    <row r="119" spans="1:11" ht="15.6" hidden="1" customHeight="1"/>
    <row r="120" spans="1:11" ht="15.6" hidden="1" customHeight="1"/>
    <row r="121" spans="1:11" ht="15.6" hidden="1" customHeight="1"/>
    <row r="122" spans="1:11" ht="15.6" hidden="1" customHeight="1"/>
    <row r="123" spans="1:11" ht="15.6" hidden="1" customHeight="1"/>
    <row r="124" spans="1:11" ht="15.6" hidden="1" customHeight="1"/>
    <row r="125" spans="1:11" ht="15.6" hidden="1" customHeight="1"/>
    <row r="126" spans="1:11" ht="15.6" hidden="1" customHeight="1"/>
    <row r="127" spans="1:11" ht="15.6" hidden="1" customHeight="1"/>
    <row r="128" spans="1:11" ht="15.6" hidden="1" customHeight="1"/>
    <row r="129" ht="15.6" hidden="1" customHeight="1"/>
    <row r="130" ht="15.6" hidden="1" customHeight="1"/>
    <row r="131" ht="15.6" hidden="1" customHeight="1"/>
    <row r="132" ht="15.6" hidden="1" customHeight="1"/>
    <row r="133"/>
  </sheetData>
  <sheetProtection algorithmName="SHA-512" hashValue="6jUBfMiJt48nBr7pMMgsoaKOeKglgpNZ2AZ9qly3Tko+38I5tVI6kE5AShQtZ3iCNRfRjCqLhPP7p0dblBNJHQ==" saltValue="8SWnjlhTLXwhLJLQvwEakw==" spinCount="100000" sheet="1" objects="1" scenarios="1"/>
  <mergeCells count="2">
    <mergeCell ref="B6:F6"/>
    <mergeCell ref="A5:D5"/>
  </mergeCells>
  <phoneticPr fontId="12" type="noConversion"/>
  <pageMargins left="0.7" right="0.7" top="0.75" bottom="0.75" header="0.3" footer="0.3"/>
  <pageSetup paperSize="8" scale="66" orientation="portrait" verticalDpi="1200" r:id="rId1"/>
  <ignoredErrors>
    <ignoredError sqref="I54 I64:I65 I44:I46 I37:I38 I58 K58 I42 I62 K64 I73:I74 I94 I90 I98 I100:I101 K100 K94 I78 I80:I82"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7AEF1-307F-4A4D-AF07-5AAF9159394A}">
  <sheetPr>
    <pageSetUpPr fitToPage="1"/>
  </sheetPr>
  <dimension ref="A1:AF63"/>
  <sheetViews>
    <sheetView zoomScaleNormal="100" workbookViewId="0">
      <selection activeCell="L36" sqref="L36"/>
    </sheetView>
  </sheetViews>
  <sheetFormatPr defaultColWidth="0" defaultRowHeight="15" zeroHeight="1"/>
  <cols>
    <col min="1" max="1" width="9.140625" style="164" customWidth="1"/>
    <col min="2" max="2" width="10.28515625" style="164" customWidth="1"/>
    <col min="3" max="3" width="51.5703125" style="164" customWidth="1"/>
    <col min="4" max="30" width="15.5703125" style="164" customWidth="1"/>
    <col min="31" max="32" width="9.140625" style="164" customWidth="1"/>
    <col min="33" max="16384" width="9.140625" style="164" hidden="1"/>
  </cols>
  <sheetData>
    <row r="1" spans="1:32">
      <c r="A1" s="165"/>
      <c r="B1" s="165"/>
      <c r="C1" s="166"/>
      <c r="D1" s="165"/>
      <c r="E1" s="165"/>
      <c r="F1" s="165"/>
      <c r="G1" s="165"/>
      <c r="H1" s="165"/>
      <c r="I1" s="165"/>
      <c r="J1" s="165"/>
      <c r="K1" s="165"/>
      <c r="L1" s="165"/>
      <c r="M1" s="165"/>
      <c r="N1" s="165"/>
      <c r="O1" s="165"/>
      <c r="P1" s="165"/>
      <c r="Q1" s="165"/>
      <c r="R1" s="165"/>
      <c r="S1" s="165"/>
      <c r="T1" s="165"/>
      <c r="U1" s="165"/>
      <c r="V1" s="165"/>
      <c r="W1" s="165"/>
      <c r="X1" s="165"/>
      <c r="Y1" s="165"/>
      <c r="Z1" s="165"/>
      <c r="AA1" s="165"/>
      <c r="AB1" s="165"/>
      <c r="AC1" s="165"/>
      <c r="AD1" s="165"/>
      <c r="AE1" s="165"/>
      <c r="AF1" s="165"/>
    </row>
    <row r="2" spans="1:32" s="15" customFormat="1" ht="12">
      <c r="A2" s="24"/>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row>
    <row r="3" spans="1:32" s="15" customFormat="1" ht="12">
      <c r="A3" s="24"/>
      <c r="B3" s="24"/>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row>
    <row r="4" spans="1:32" s="15" customFormat="1" ht="12">
      <c r="A4" s="24"/>
      <c r="B4" s="24"/>
      <c r="C4" s="24"/>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row>
    <row r="5" spans="1:32" s="15" customFormat="1" ht="12">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row>
    <row r="6" spans="1:32" s="15" customFormat="1" ht="27">
      <c r="A6" s="24"/>
      <c r="B6" s="167" t="s">
        <v>68</v>
      </c>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row>
    <row r="7" spans="1:32" s="15" customFormat="1" ht="12">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c r="AD7" s="24"/>
      <c r="AE7" s="24"/>
      <c r="AF7" s="24"/>
    </row>
    <row r="8" spans="1:32" s="15" customFormat="1">
      <c r="A8" s="24"/>
      <c r="B8" s="19" t="s">
        <v>69</v>
      </c>
      <c r="C8" s="25"/>
      <c r="D8" s="25"/>
      <c r="E8" s="25"/>
      <c r="F8" s="25"/>
      <c r="G8" s="25"/>
      <c r="H8" s="25"/>
      <c r="I8" s="25"/>
      <c r="J8" s="24"/>
      <c r="K8" s="24"/>
      <c r="L8" s="24"/>
      <c r="M8" s="24"/>
      <c r="N8" s="24"/>
      <c r="O8" s="24"/>
      <c r="P8" s="24"/>
      <c r="Q8" s="24"/>
      <c r="R8" s="24"/>
      <c r="S8" s="24"/>
      <c r="T8" s="24"/>
      <c r="U8" s="24"/>
      <c r="V8" s="24"/>
      <c r="W8" s="24"/>
      <c r="X8" s="24"/>
      <c r="Y8" s="24"/>
      <c r="Z8" s="24"/>
      <c r="AA8" s="24"/>
      <c r="AB8" s="24"/>
      <c r="AC8" s="24"/>
      <c r="AD8" s="24"/>
      <c r="AE8" s="24"/>
      <c r="AF8" s="24"/>
    </row>
    <row r="9" spans="1:32" s="15" customFormat="1">
      <c r="A9" s="24"/>
      <c r="B9" s="28"/>
      <c r="C9" s="29"/>
      <c r="D9" s="29"/>
      <c r="E9" s="29"/>
      <c r="F9" s="29"/>
      <c r="G9" s="29"/>
      <c r="H9" s="29"/>
      <c r="I9" s="29"/>
      <c r="J9" s="24"/>
      <c r="K9" s="24"/>
      <c r="L9" s="24"/>
      <c r="M9" s="24"/>
      <c r="N9" s="24"/>
      <c r="O9" s="24"/>
      <c r="P9" s="24"/>
      <c r="Q9" s="24"/>
      <c r="R9" s="24"/>
      <c r="S9" s="24"/>
      <c r="T9" s="24"/>
      <c r="U9" s="24"/>
      <c r="V9" s="24"/>
      <c r="W9" s="24"/>
      <c r="X9" s="24"/>
      <c r="Y9" s="24"/>
      <c r="Z9" s="24"/>
      <c r="AA9" s="24"/>
      <c r="AB9" s="24"/>
      <c r="AC9" s="24"/>
      <c r="AD9" s="24"/>
      <c r="AE9" s="24"/>
      <c r="AF9" s="24"/>
    </row>
    <row r="10" spans="1:32" s="15" customFormat="1">
      <c r="A10" s="24"/>
      <c r="B10" s="30" t="s">
        <v>212</v>
      </c>
      <c r="C10" s="31"/>
      <c r="D10" s="31"/>
      <c r="E10" s="31"/>
      <c r="F10" s="31"/>
      <c r="G10" s="31"/>
      <c r="H10" s="31"/>
      <c r="I10" s="31"/>
      <c r="J10" s="24"/>
      <c r="K10" s="24"/>
      <c r="L10" s="24"/>
      <c r="M10" s="24"/>
      <c r="N10" s="24"/>
      <c r="O10" s="24"/>
      <c r="P10" s="24"/>
      <c r="Q10" s="24"/>
      <c r="R10" s="24"/>
      <c r="S10" s="24"/>
      <c r="T10" s="24"/>
      <c r="U10" s="24"/>
      <c r="V10" s="24"/>
      <c r="W10" s="24"/>
      <c r="X10" s="24"/>
      <c r="Y10" s="24"/>
      <c r="Z10" s="24"/>
      <c r="AA10" s="24"/>
      <c r="AB10" s="24"/>
      <c r="AC10" s="24"/>
      <c r="AD10" s="24"/>
      <c r="AE10" s="24"/>
      <c r="AF10" s="24"/>
    </row>
    <row r="11" spans="1:32" s="15" customFormat="1">
      <c r="A11" s="24"/>
      <c r="B11" s="28"/>
      <c r="C11" s="29"/>
      <c r="D11" s="29"/>
      <c r="E11" s="29"/>
      <c r="F11" s="29"/>
      <c r="G11" s="29"/>
      <c r="H11" s="29"/>
      <c r="I11" s="29"/>
      <c r="J11" s="24"/>
      <c r="K11" s="24"/>
      <c r="L11" s="24"/>
      <c r="M11" s="24"/>
      <c r="N11" s="24"/>
      <c r="O11" s="24"/>
      <c r="P11" s="24"/>
      <c r="Q11" s="24"/>
      <c r="R11" s="24"/>
      <c r="S11" s="24"/>
      <c r="T11" s="24"/>
      <c r="U11" s="24"/>
      <c r="V11" s="24"/>
      <c r="W11" s="24"/>
      <c r="X11" s="24"/>
      <c r="Y11" s="24"/>
      <c r="Z11" s="24"/>
      <c r="AA11" s="24"/>
      <c r="AB11" s="24"/>
      <c r="AC11" s="24"/>
      <c r="AD11" s="24"/>
      <c r="AE11" s="24"/>
      <c r="AF11" s="24"/>
    </row>
    <row r="12" spans="1:32" s="15" customFormat="1" ht="33" customHeight="1">
      <c r="A12" s="24"/>
      <c r="B12" s="26" t="s">
        <v>70</v>
      </c>
      <c r="C12" s="27" t="s">
        <v>211</v>
      </c>
      <c r="D12" s="199" t="s">
        <v>210</v>
      </c>
      <c r="E12" s="199"/>
      <c r="F12" s="199" t="s">
        <v>209</v>
      </c>
      <c r="G12" s="199"/>
      <c r="H12" s="199" t="s">
        <v>208</v>
      </c>
      <c r="I12" s="199"/>
      <c r="J12" s="24"/>
      <c r="K12" s="24"/>
      <c r="L12" s="24"/>
      <c r="M12" s="24"/>
      <c r="N12" s="24"/>
      <c r="O12" s="24"/>
      <c r="P12" s="24"/>
      <c r="Q12" s="24"/>
      <c r="R12" s="24"/>
      <c r="S12" s="24"/>
      <c r="T12" s="24"/>
      <c r="U12" s="24"/>
      <c r="V12" s="24"/>
      <c r="W12" s="24"/>
      <c r="X12" s="24"/>
      <c r="Y12" s="24"/>
      <c r="Z12" s="24"/>
      <c r="AA12" s="24"/>
      <c r="AB12" s="24"/>
      <c r="AC12" s="24"/>
      <c r="AD12" s="24"/>
      <c r="AE12" s="24"/>
      <c r="AF12" s="24"/>
    </row>
    <row r="13" spans="1:32" s="15" customFormat="1" ht="30">
      <c r="A13" s="24"/>
      <c r="B13" s="93"/>
      <c r="C13" s="93"/>
      <c r="D13" s="42" t="s">
        <v>72</v>
      </c>
      <c r="E13" s="43" t="s">
        <v>73</v>
      </c>
      <c r="F13" s="49" t="s">
        <v>72</v>
      </c>
      <c r="G13" s="72" t="s">
        <v>73</v>
      </c>
      <c r="H13" s="42" t="s">
        <v>72</v>
      </c>
      <c r="I13" s="43" t="s">
        <v>73</v>
      </c>
      <c r="J13" s="24"/>
      <c r="K13" s="24"/>
      <c r="L13" s="24"/>
      <c r="M13" s="24"/>
      <c r="N13" s="24"/>
      <c r="O13" s="24"/>
      <c r="P13" s="24"/>
      <c r="Q13" s="24"/>
      <c r="R13" s="24"/>
      <c r="S13" s="24"/>
      <c r="T13" s="24"/>
      <c r="U13" s="24"/>
      <c r="V13" s="24"/>
      <c r="W13" s="24"/>
      <c r="X13" s="24"/>
      <c r="Y13" s="24"/>
      <c r="Z13" s="24"/>
      <c r="AA13" s="24"/>
      <c r="AB13" s="24"/>
      <c r="AC13" s="24"/>
      <c r="AD13" s="24"/>
      <c r="AE13" s="24"/>
      <c r="AF13" s="24"/>
    </row>
    <row r="14" spans="1:32" s="15" customFormat="1">
      <c r="A14" s="24"/>
      <c r="B14" s="103" t="s">
        <v>74</v>
      </c>
      <c r="C14" s="104" t="s">
        <v>75</v>
      </c>
      <c r="D14" s="68">
        <v>155</v>
      </c>
      <c r="E14" s="68">
        <v>194</v>
      </c>
      <c r="F14" s="37">
        <v>145</v>
      </c>
      <c r="G14" s="73">
        <v>193</v>
      </c>
      <c r="H14" s="68">
        <v>134</v>
      </c>
      <c r="I14" s="68">
        <v>178</v>
      </c>
      <c r="J14" s="24"/>
      <c r="K14" s="24"/>
      <c r="L14" s="24"/>
      <c r="M14" s="24"/>
      <c r="N14" s="24"/>
      <c r="O14" s="24"/>
      <c r="P14" s="24"/>
      <c r="Q14" s="24"/>
      <c r="R14" s="24"/>
      <c r="S14" s="24"/>
      <c r="T14" s="24"/>
      <c r="U14" s="24"/>
      <c r="V14" s="24"/>
      <c r="W14" s="24"/>
      <c r="X14" s="24"/>
      <c r="Y14" s="24"/>
      <c r="Z14" s="24"/>
      <c r="AA14" s="24"/>
      <c r="AB14" s="24"/>
      <c r="AC14" s="24"/>
      <c r="AD14" s="24"/>
      <c r="AE14" s="24"/>
      <c r="AF14" s="24"/>
    </row>
    <row r="15" spans="1:32" s="15" customFormat="1">
      <c r="A15" s="24"/>
      <c r="B15" s="97" t="s">
        <v>74</v>
      </c>
      <c r="C15" s="105" t="s">
        <v>76</v>
      </c>
      <c r="D15" s="69">
        <v>96</v>
      </c>
      <c r="E15" s="69">
        <v>47</v>
      </c>
      <c r="F15" s="38">
        <v>91</v>
      </c>
      <c r="G15" s="74">
        <v>54</v>
      </c>
      <c r="H15" s="69">
        <v>90</v>
      </c>
      <c r="I15" s="69">
        <v>40</v>
      </c>
      <c r="J15" s="24"/>
      <c r="K15" s="24"/>
      <c r="L15" s="24"/>
      <c r="M15" s="24"/>
      <c r="N15" s="24"/>
      <c r="O15" s="24"/>
      <c r="P15" s="24"/>
      <c r="Q15" s="24"/>
      <c r="R15" s="24"/>
      <c r="S15" s="24"/>
      <c r="T15" s="24"/>
      <c r="U15" s="24"/>
      <c r="V15" s="24"/>
      <c r="W15" s="24"/>
      <c r="X15" s="24"/>
      <c r="Y15" s="24"/>
      <c r="Z15" s="24"/>
      <c r="AA15" s="24"/>
      <c r="AB15" s="24"/>
      <c r="AC15" s="24"/>
      <c r="AD15" s="24"/>
      <c r="AE15" s="24"/>
      <c r="AF15" s="24"/>
    </row>
    <row r="16" spans="1:32" s="15" customFormat="1">
      <c r="A16" s="24"/>
      <c r="B16" s="97" t="s">
        <v>74</v>
      </c>
      <c r="C16" s="105" t="s">
        <v>77</v>
      </c>
      <c r="D16" s="69">
        <v>11</v>
      </c>
      <c r="E16" s="69">
        <v>5</v>
      </c>
      <c r="F16" s="38">
        <v>11</v>
      </c>
      <c r="G16" s="74">
        <v>8</v>
      </c>
      <c r="H16" s="69">
        <v>13</v>
      </c>
      <c r="I16" s="69">
        <v>6</v>
      </c>
      <c r="J16" s="24"/>
      <c r="K16" s="24"/>
      <c r="L16" s="24"/>
      <c r="M16" s="24"/>
      <c r="N16" s="24"/>
      <c r="O16" s="24"/>
      <c r="P16" s="24"/>
      <c r="Q16" s="24"/>
      <c r="R16" s="24"/>
      <c r="S16" s="24"/>
      <c r="T16" s="24"/>
      <c r="U16" s="24"/>
      <c r="V16" s="24"/>
      <c r="W16" s="24"/>
      <c r="X16" s="24"/>
      <c r="Y16" s="24"/>
      <c r="Z16" s="24"/>
      <c r="AA16" s="24"/>
      <c r="AB16" s="24"/>
      <c r="AC16" s="24"/>
      <c r="AD16" s="24"/>
      <c r="AE16" s="24"/>
      <c r="AF16" s="24"/>
    </row>
    <row r="17" spans="1:32" s="15" customFormat="1">
      <c r="A17" s="24"/>
      <c r="B17" s="101" t="s">
        <v>74</v>
      </c>
      <c r="C17" s="102" t="s">
        <v>78</v>
      </c>
      <c r="D17" s="88">
        <f t="shared" ref="D17:I17" si="0">SUM(D14:D16)</f>
        <v>262</v>
      </c>
      <c r="E17" s="88">
        <f t="shared" si="0"/>
        <v>246</v>
      </c>
      <c r="F17" s="88">
        <f t="shared" si="0"/>
        <v>247</v>
      </c>
      <c r="G17" s="89">
        <f t="shared" si="0"/>
        <v>255</v>
      </c>
      <c r="H17" s="90">
        <f t="shared" si="0"/>
        <v>237</v>
      </c>
      <c r="I17" s="88">
        <f t="shared" si="0"/>
        <v>224</v>
      </c>
      <c r="J17" s="24"/>
      <c r="K17" s="24"/>
      <c r="L17" s="24"/>
      <c r="M17" s="24"/>
      <c r="N17" s="24"/>
      <c r="O17" s="24"/>
      <c r="P17" s="24"/>
      <c r="Q17" s="24"/>
      <c r="R17" s="24"/>
      <c r="S17" s="24"/>
      <c r="T17" s="24"/>
      <c r="U17" s="24"/>
      <c r="V17" s="24"/>
      <c r="W17" s="24"/>
      <c r="X17" s="24"/>
      <c r="Y17" s="24"/>
      <c r="Z17" s="24"/>
      <c r="AA17" s="24"/>
      <c r="AB17" s="24"/>
      <c r="AC17" s="24"/>
      <c r="AD17" s="24"/>
      <c r="AE17" s="24"/>
      <c r="AF17" s="24"/>
    </row>
    <row r="18" spans="1:32" s="15" customFormat="1">
      <c r="A18" s="24"/>
      <c r="B18" s="28"/>
      <c r="C18" s="29"/>
      <c r="D18" s="29"/>
      <c r="E18" s="29"/>
      <c r="F18" s="29"/>
      <c r="G18" s="29"/>
      <c r="H18" s="29"/>
      <c r="I18" s="29"/>
      <c r="J18" s="24"/>
      <c r="K18" s="24"/>
      <c r="L18" s="24"/>
      <c r="M18" s="24"/>
      <c r="N18" s="24"/>
      <c r="O18" s="24"/>
      <c r="P18" s="24"/>
      <c r="Q18" s="24"/>
      <c r="R18" s="24"/>
      <c r="S18" s="24"/>
      <c r="T18" s="24"/>
      <c r="U18" s="24"/>
      <c r="V18" s="24"/>
      <c r="W18" s="24"/>
      <c r="X18" s="24"/>
      <c r="Y18" s="24"/>
      <c r="Z18" s="24"/>
      <c r="AA18" s="24"/>
      <c r="AB18" s="24"/>
      <c r="AC18" s="24"/>
      <c r="AD18" s="24"/>
      <c r="AE18" s="24"/>
      <c r="AF18" s="24"/>
    </row>
    <row r="19" spans="1:32" s="15" customFormat="1">
      <c r="A19" s="24"/>
      <c r="B19" s="28"/>
      <c r="C19" s="91" t="s">
        <v>79</v>
      </c>
      <c r="D19" s="92">
        <f t="shared" ref="D19:I19" si="1">D14+D15</f>
        <v>251</v>
      </c>
      <c r="E19" s="92">
        <f t="shared" si="1"/>
        <v>241</v>
      </c>
      <c r="F19" s="92">
        <f t="shared" si="1"/>
        <v>236</v>
      </c>
      <c r="G19" s="92">
        <f t="shared" si="1"/>
        <v>247</v>
      </c>
      <c r="H19" s="92">
        <f t="shared" si="1"/>
        <v>224</v>
      </c>
      <c r="I19" s="92">
        <f t="shared" si="1"/>
        <v>218</v>
      </c>
      <c r="J19" s="24"/>
      <c r="K19" s="24"/>
      <c r="L19" s="24"/>
      <c r="M19" s="24"/>
      <c r="N19" s="24"/>
      <c r="O19" s="24"/>
      <c r="P19" s="24"/>
      <c r="Q19" s="24"/>
      <c r="R19" s="24"/>
      <c r="S19" s="24"/>
      <c r="T19" s="24"/>
      <c r="U19" s="24"/>
      <c r="V19" s="24"/>
      <c r="W19" s="24"/>
      <c r="X19" s="24"/>
      <c r="Y19" s="24"/>
      <c r="Z19" s="24"/>
      <c r="AA19" s="24"/>
      <c r="AB19" s="24"/>
      <c r="AC19" s="24"/>
      <c r="AD19" s="24"/>
      <c r="AE19" s="24"/>
      <c r="AF19" s="24"/>
    </row>
    <row r="20" spans="1:32" s="15" customFormat="1">
      <c r="A20" s="24"/>
      <c r="B20" s="28"/>
      <c r="C20" s="29"/>
      <c r="D20" s="29"/>
      <c r="E20" s="29"/>
      <c r="F20" s="29"/>
      <c r="G20" s="29"/>
      <c r="H20" s="29"/>
      <c r="I20" s="29"/>
      <c r="J20" s="24"/>
      <c r="K20" s="24"/>
      <c r="L20" s="24"/>
      <c r="M20" s="24"/>
      <c r="N20" s="24"/>
      <c r="O20" s="24"/>
      <c r="P20" s="24"/>
      <c r="Q20" s="24"/>
      <c r="R20" s="24"/>
      <c r="S20" s="24"/>
      <c r="T20" s="24"/>
      <c r="U20" s="24"/>
      <c r="V20" s="24"/>
      <c r="W20" s="24"/>
      <c r="X20" s="24"/>
      <c r="Y20" s="24"/>
      <c r="Z20" s="24"/>
      <c r="AA20" s="24"/>
      <c r="AB20" s="24"/>
      <c r="AC20" s="24"/>
      <c r="AD20" s="24"/>
      <c r="AE20" s="24"/>
      <c r="AF20" s="24"/>
    </row>
    <row r="21" spans="1:32" s="15" customFormat="1">
      <c r="A21" s="24"/>
      <c r="B21" s="30" t="s">
        <v>80</v>
      </c>
      <c r="C21" s="31"/>
      <c r="D21" s="31"/>
      <c r="E21" s="31"/>
      <c r="F21" s="31"/>
      <c r="G21" s="31"/>
      <c r="H21" s="31"/>
      <c r="I21" s="31"/>
      <c r="J21" s="24"/>
      <c r="K21" s="24"/>
      <c r="L21" s="24"/>
      <c r="M21" s="24"/>
      <c r="N21" s="24"/>
      <c r="O21" s="24"/>
      <c r="P21" s="24"/>
      <c r="Q21" s="24"/>
      <c r="R21" s="24"/>
      <c r="S21" s="24"/>
      <c r="T21" s="24"/>
      <c r="U21" s="24"/>
      <c r="V21" s="24"/>
      <c r="W21" s="24"/>
      <c r="X21" s="24"/>
      <c r="Y21" s="24"/>
      <c r="Z21" s="24"/>
      <c r="AA21" s="24"/>
      <c r="AB21" s="24"/>
      <c r="AC21" s="24"/>
      <c r="AD21" s="24"/>
      <c r="AE21" s="24"/>
      <c r="AF21" s="24"/>
    </row>
    <row r="22" spans="1:32" s="15" customFormat="1" ht="27.75" customHeight="1">
      <c r="A22" s="24"/>
      <c r="B22" s="26" t="s">
        <v>70</v>
      </c>
      <c r="C22" s="27" t="s">
        <v>211</v>
      </c>
      <c r="D22" s="199" t="s">
        <v>210</v>
      </c>
      <c r="E22" s="199"/>
      <c r="F22" s="199" t="s">
        <v>209</v>
      </c>
      <c r="G22" s="199"/>
      <c r="H22" s="199" t="s">
        <v>208</v>
      </c>
      <c r="I22" s="199"/>
      <c r="J22" s="24"/>
      <c r="K22" s="24"/>
      <c r="L22" s="24"/>
      <c r="M22" s="24"/>
      <c r="N22" s="24"/>
      <c r="O22" s="24"/>
      <c r="P22" s="24"/>
      <c r="Q22" s="24"/>
      <c r="R22" s="24"/>
      <c r="S22" s="24"/>
      <c r="T22" s="24"/>
      <c r="U22" s="24"/>
      <c r="V22" s="24"/>
      <c r="W22" s="24"/>
      <c r="X22" s="24"/>
      <c r="Y22" s="24"/>
      <c r="Z22" s="24"/>
      <c r="AA22" s="24"/>
      <c r="AB22" s="24"/>
      <c r="AC22" s="24"/>
      <c r="AD22" s="24"/>
      <c r="AE22" s="24"/>
      <c r="AF22" s="24"/>
    </row>
    <row r="23" spans="1:32" s="15" customFormat="1" ht="45" customHeight="1">
      <c r="A23" s="24"/>
      <c r="B23" s="93"/>
      <c r="C23" s="93"/>
      <c r="D23" s="42" t="s">
        <v>81</v>
      </c>
      <c r="E23" s="70" t="s">
        <v>82</v>
      </c>
      <c r="F23" s="49" t="s">
        <v>81</v>
      </c>
      <c r="G23" s="72" t="s">
        <v>82</v>
      </c>
      <c r="H23" s="42" t="s">
        <v>81</v>
      </c>
      <c r="I23" s="70" t="s">
        <v>82</v>
      </c>
      <c r="J23" s="24"/>
      <c r="K23" s="24"/>
      <c r="L23" s="24"/>
      <c r="M23" s="24"/>
      <c r="N23" s="24"/>
      <c r="O23" s="24"/>
      <c r="P23" s="24"/>
      <c r="Q23" s="24"/>
      <c r="R23" s="24"/>
      <c r="S23" s="24"/>
      <c r="T23" s="24"/>
      <c r="U23" s="24"/>
      <c r="V23" s="24"/>
      <c r="W23" s="24"/>
      <c r="X23" s="24"/>
      <c r="Y23" s="24"/>
      <c r="Z23" s="24"/>
      <c r="AA23" s="24"/>
      <c r="AB23" s="24"/>
      <c r="AC23" s="24"/>
      <c r="AD23" s="24"/>
      <c r="AE23" s="24"/>
      <c r="AF23" s="24"/>
    </row>
    <row r="24" spans="1:32" s="15" customFormat="1">
      <c r="A24" s="24"/>
      <c r="B24" s="60" t="s">
        <v>225</v>
      </c>
      <c r="C24" s="60"/>
      <c r="D24" s="60"/>
      <c r="E24" s="60"/>
      <c r="F24" s="60"/>
      <c r="G24" s="75"/>
      <c r="H24" s="60"/>
      <c r="I24" s="60"/>
      <c r="J24" s="24"/>
      <c r="K24" s="24"/>
      <c r="L24" s="24"/>
      <c r="M24" s="24"/>
      <c r="N24" s="24"/>
      <c r="O24" s="24"/>
      <c r="P24" s="24"/>
      <c r="Q24" s="24"/>
      <c r="R24" s="24"/>
      <c r="S24" s="24"/>
      <c r="T24" s="24"/>
      <c r="U24" s="24"/>
      <c r="V24" s="24"/>
      <c r="W24" s="24"/>
      <c r="X24" s="24"/>
      <c r="Y24" s="24"/>
      <c r="Z24" s="24"/>
      <c r="AA24" s="24"/>
      <c r="AB24" s="24"/>
      <c r="AC24" s="24"/>
      <c r="AD24" s="24"/>
      <c r="AE24" s="24"/>
      <c r="AF24" s="24"/>
    </row>
    <row r="25" spans="1:32" s="15" customFormat="1">
      <c r="A25" s="24"/>
      <c r="B25" s="28" t="s">
        <v>74</v>
      </c>
      <c r="C25" s="29" t="s">
        <v>83</v>
      </c>
      <c r="D25" s="66">
        <v>76</v>
      </c>
      <c r="E25" s="63">
        <f>D25/AVERAGE(D17,F17)</f>
        <v>0.29862475442043224</v>
      </c>
      <c r="F25" s="64">
        <v>95</v>
      </c>
      <c r="G25" s="76">
        <f>F25/AVERAGE(F17,H17)</f>
        <v>0.3925619834710744</v>
      </c>
      <c r="H25" s="66">
        <f>62+11+1</f>
        <v>74</v>
      </c>
      <c r="I25" s="63"/>
      <c r="J25" s="24"/>
      <c r="K25" s="24"/>
      <c r="L25" s="24"/>
      <c r="M25" s="24"/>
      <c r="N25" s="24"/>
      <c r="O25" s="24"/>
      <c r="P25" s="24"/>
      <c r="Q25" s="24"/>
      <c r="R25" s="24"/>
      <c r="S25" s="24"/>
      <c r="T25" s="24"/>
      <c r="U25" s="24"/>
      <c r="V25" s="24"/>
      <c r="W25" s="24"/>
      <c r="X25" s="24"/>
      <c r="Y25" s="24"/>
      <c r="Z25" s="24"/>
      <c r="AA25" s="24"/>
      <c r="AB25" s="24"/>
      <c r="AC25" s="24"/>
      <c r="AD25" s="24"/>
      <c r="AE25" s="24"/>
      <c r="AF25" s="24"/>
    </row>
    <row r="26" spans="1:32" s="15" customFormat="1">
      <c r="A26" s="24"/>
      <c r="B26" s="94" t="s">
        <v>74</v>
      </c>
      <c r="C26" s="95" t="s">
        <v>84</v>
      </c>
      <c r="D26" s="50">
        <v>82</v>
      </c>
      <c r="E26" s="45">
        <f>D26/AVERAGE(G17,E17)</f>
        <v>0.32734530938123751</v>
      </c>
      <c r="F26" s="39">
        <v>110</v>
      </c>
      <c r="G26" s="77">
        <f>F26/AVERAGE(I17,G17)</f>
        <v>0.45929018789144049</v>
      </c>
      <c r="H26" s="50">
        <f>48+12</f>
        <v>60</v>
      </c>
      <c r="I26" s="45"/>
      <c r="J26" s="24"/>
      <c r="K26" s="24"/>
      <c r="L26" s="24"/>
      <c r="M26" s="24"/>
      <c r="N26" s="24"/>
      <c r="O26" s="24"/>
      <c r="P26" s="24"/>
      <c r="Q26" s="24"/>
      <c r="R26" s="24"/>
      <c r="S26" s="24"/>
      <c r="T26" s="24"/>
      <c r="U26" s="24"/>
      <c r="V26" s="24"/>
      <c r="W26" s="24"/>
      <c r="X26" s="24"/>
      <c r="Y26" s="24"/>
      <c r="Z26" s="24"/>
      <c r="AA26" s="24"/>
      <c r="AB26" s="24"/>
      <c r="AC26" s="24"/>
      <c r="AD26" s="24"/>
      <c r="AE26" s="24"/>
      <c r="AF26" s="24"/>
    </row>
    <row r="27" spans="1:32" s="15" customFormat="1">
      <c r="A27" s="24"/>
      <c r="B27" s="60" t="s">
        <v>85</v>
      </c>
      <c r="C27" s="60"/>
      <c r="D27" s="60"/>
      <c r="E27" s="60"/>
      <c r="F27" s="61"/>
      <c r="G27" s="78"/>
      <c r="H27" s="60"/>
      <c r="I27" s="60"/>
      <c r="J27" s="24"/>
      <c r="K27" s="24"/>
      <c r="L27" s="24"/>
      <c r="M27" s="24"/>
      <c r="N27" s="24"/>
      <c r="O27" s="24"/>
      <c r="P27" s="24"/>
      <c r="Q27" s="24"/>
      <c r="R27" s="24"/>
      <c r="S27" s="24"/>
      <c r="T27" s="24"/>
      <c r="U27" s="24"/>
      <c r="V27" s="24"/>
      <c r="W27" s="24"/>
      <c r="X27" s="24"/>
      <c r="Y27" s="24"/>
      <c r="Z27" s="24"/>
      <c r="AA27" s="24"/>
      <c r="AB27" s="24"/>
      <c r="AC27" s="24"/>
      <c r="AD27" s="24"/>
      <c r="AE27" s="24"/>
      <c r="AF27" s="24"/>
    </row>
    <row r="28" spans="1:32" s="15" customFormat="1">
      <c r="A28" s="24"/>
      <c r="B28" s="28" t="s">
        <v>74</v>
      </c>
      <c r="C28" s="96" t="s">
        <v>86</v>
      </c>
      <c r="D28" s="55">
        <v>51</v>
      </c>
      <c r="E28" s="67">
        <f>D28/AVERAGE((D17+E17),(F17+G17))</f>
        <v>0.100990099009901</v>
      </c>
      <c r="F28" s="57">
        <v>55</v>
      </c>
      <c r="G28" s="76">
        <f>F28/AVERAGE((F17+G17),(H17+I17))</f>
        <v>0.11422637590861889</v>
      </c>
      <c r="H28" s="55">
        <f>31+8</f>
        <v>39</v>
      </c>
      <c r="I28" s="67"/>
      <c r="J28" s="24"/>
      <c r="K28" s="24"/>
      <c r="L28" s="24"/>
      <c r="M28" s="24"/>
      <c r="N28" s="24"/>
      <c r="O28" s="24"/>
      <c r="P28" s="24"/>
      <c r="Q28" s="24"/>
      <c r="R28" s="24"/>
      <c r="S28" s="24"/>
      <c r="T28" s="24"/>
      <c r="U28" s="24"/>
      <c r="V28" s="24"/>
      <c r="W28" s="24"/>
      <c r="X28" s="24"/>
      <c r="Y28" s="24"/>
      <c r="Z28" s="24"/>
      <c r="AA28" s="24"/>
      <c r="AB28" s="24"/>
      <c r="AC28" s="24"/>
      <c r="AD28" s="24"/>
      <c r="AE28" s="24"/>
      <c r="AF28" s="24"/>
    </row>
    <row r="29" spans="1:32" s="15" customFormat="1">
      <c r="A29" s="24"/>
      <c r="B29" s="97" t="s">
        <v>74</v>
      </c>
      <c r="C29" s="98" t="s">
        <v>87</v>
      </c>
      <c r="D29" s="46">
        <v>69</v>
      </c>
      <c r="E29" s="51">
        <f>D29/AVERAGE((D17+E17),(F17+G17))</f>
        <v>0.13663366336633664</v>
      </c>
      <c r="F29" s="40">
        <v>91</v>
      </c>
      <c r="G29" s="79">
        <f>F29/AVERAGE((F17+G17),(H17+I17))</f>
        <v>0.18899273104880582</v>
      </c>
      <c r="H29" s="46">
        <f>32+25+5+4</f>
        <v>66</v>
      </c>
      <c r="I29" s="51"/>
      <c r="J29" s="24"/>
      <c r="K29" s="24"/>
      <c r="L29" s="24"/>
      <c r="M29" s="24"/>
      <c r="N29" s="24"/>
      <c r="O29" s="24"/>
      <c r="P29" s="24"/>
      <c r="Q29" s="24"/>
      <c r="R29" s="24"/>
      <c r="S29" s="24"/>
      <c r="T29" s="24"/>
      <c r="U29" s="24"/>
      <c r="V29" s="24"/>
      <c r="W29" s="24"/>
      <c r="X29" s="24"/>
      <c r="Y29" s="24"/>
      <c r="Z29" s="24"/>
      <c r="AA29" s="24"/>
      <c r="AB29" s="24"/>
      <c r="AC29" s="24"/>
      <c r="AD29" s="24"/>
      <c r="AE29" s="24"/>
      <c r="AF29" s="24"/>
    </row>
    <row r="30" spans="1:32" s="15" customFormat="1">
      <c r="A30" s="24"/>
      <c r="B30" s="99" t="s">
        <v>74</v>
      </c>
      <c r="C30" s="100" t="s">
        <v>88</v>
      </c>
      <c r="D30" s="48">
        <v>37</v>
      </c>
      <c r="E30" s="52">
        <f>D30/AVERAGE((D19+E19),(F19+G19))</f>
        <v>7.5897435897435903E-2</v>
      </c>
      <c r="F30" s="41">
        <v>59</v>
      </c>
      <c r="G30" s="80">
        <f>F30/AVERAGE((F19+G19),(H19+I19))</f>
        <v>0.12756756756756757</v>
      </c>
      <c r="H30" s="48">
        <f>134-H29-H28</f>
        <v>29</v>
      </c>
      <c r="I30" s="52"/>
      <c r="J30" s="24"/>
      <c r="K30" s="24"/>
      <c r="L30" s="24"/>
      <c r="M30" s="24"/>
      <c r="N30" s="24"/>
      <c r="O30" s="24"/>
      <c r="P30" s="24"/>
      <c r="Q30" s="24"/>
      <c r="R30" s="24"/>
      <c r="S30" s="24"/>
      <c r="T30" s="24"/>
      <c r="U30" s="24"/>
      <c r="V30" s="24"/>
      <c r="W30" s="24"/>
      <c r="X30" s="24"/>
      <c r="Y30" s="24"/>
      <c r="Z30" s="24"/>
      <c r="AA30" s="24"/>
      <c r="AB30" s="24"/>
      <c r="AC30" s="24"/>
      <c r="AD30" s="24"/>
      <c r="AE30" s="24"/>
      <c r="AF30" s="24"/>
    </row>
    <row r="31" spans="1:32" s="15" customFormat="1">
      <c r="A31" s="24"/>
      <c r="B31" s="60" t="s">
        <v>89</v>
      </c>
      <c r="C31" s="60"/>
      <c r="D31" s="60"/>
      <c r="E31" s="60"/>
      <c r="F31" s="61"/>
      <c r="G31" s="81"/>
      <c r="H31" s="60"/>
      <c r="I31" s="60"/>
      <c r="J31" s="24"/>
      <c r="K31" s="24"/>
      <c r="L31" s="24"/>
      <c r="M31" s="24"/>
      <c r="N31" s="24"/>
      <c r="O31" s="24"/>
      <c r="P31" s="24"/>
      <c r="Q31" s="24"/>
      <c r="R31" s="24"/>
      <c r="S31" s="24"/>
      <c r="T31" s="24"/>
      <c r="U31" s="24"/>
      <c r="V31" s="24"/>
      <c r="W31" s="24"/>
      <c r="X31" s="24"/>
      <c r="Y31" s="24"/>
      <c r="Z31" s="24"/>
      <c r="AA31" s="24"/>
      <c r="AB31" s="24"/>
      <c r="AC31" s="24"/>
      <c r="AD31" s="24"/>
      <c r="AE31" s="24"/>
      <c r="AF31" s="24"/>
    </row>
    <row r="32" spans="1:32" s="15" customFormat="1">
      <c r="A32" s="24"/>
      <c r="B32" s="28" t="s">
        <v>74</v>
      </c>
      <c r="C32" s="96" t="s">
        <v>90</v>
      </c>
      <c r="D32" s="55">
        <v>134</v>
      </c>
      <c r="E32" s="56">
        <f>D32/AVERAGE((D17+E17),(F17+G17))</f>
        <v>0.26534653465346536</v>
      </c>
      <c r="F32" s="57">
        <v>177</v>
      </c>
      <c r="G32" s="82">
        <f>F32/AVERAGE((F17+G17),(H17+I17))</f>
        <v>0.36760124610591899</v>
      </c>
      <c r="H32" s="55">
        <v>111</v>
      </c>
      <c r="I32" s="56"/>
      <c r="J32" s="24"/>
      <c r="K32" s="24"/>
      <c r="L32" s="24"/>
      <c r="M32" s="24"/>
      <c r="N32" s="24"/>
      <c r="O32" s="24"/>
      <c r="P32" s="24"/>
      <c r="Q32" s="24"/>
      <c r="R32" s="24"/>
      <c r="S32" s="24"/>
      <c r="T32" s="24"/>
      <c r="U32" s="24"/>
      <c r="V32" s="24"/>
      <c r="W32" s="24"/>
      <c r="X32" s="24"/>
      <c r="Y32" s="24"/>
      <c r="Z32" s="24"/>
      <c r="AA32" s="24"/>
      <c r="AB32" s="24"/>
      <c r="AC32" s="24"/>
      <c r="AD32" s="24"/>
      <c r="AE32" s="24"/>
      <c r="AF32" s="24"/>
    </row>
    <row r="33" spans="1:32" s="15" customFormat="1">
      <c r="A33" s="24"/>
      <c r="B33" s="94" t="s">
        <v>74</v>
      </c>
      <c r="C33" s="95" t="s">
        <v>91</v>
      </c>
      <c r="D33" s="44">
        <v>24</v>
      </c>
      <c r="E33" s="45">
        <f>D33/AVERAGE((D17+E17),(F17+G17))</f>
        <v>4.7524752475247525E-2</v>
      </c>
      <c r="F33" s="39">
        <v>28</v>
      </c>
      <c r="G33" s="83">
        <f>F33/AVERAGE((F17+G17),(H17+I17))</f>
        <v>5.8151609553478714E-2</v>
      </c>
      <c r="H33" s="44">
        <v>23</v>
      </c>
      <c r="I33" s="45"/>
      <c r="J33" s="24"/>
      <c r="K33" s="24"/>
      <c r="L33" s="24"/>
      <c r="M33" s="24"/>
      <c r="N33" s="24"/>
      <c r="O33" s="24"/>
      <c r="P33" s="24"/>
      <c r="Q33" s="24"/>
      <c r="R33" s="24"/>
      <c r="S33" s="24"/>
      <c r="T33" s="24"/>
      <c r="U33" s="24"/>
      <c r="V33" s="24"/>
      <c r="W33" s="24"/>
      <c r="X33" s="24"/>
      <c r="Y33" s="24"/>
      <c r="Z33" s="24"/>
      <c r="AA33" s="24"/>
      <c r="AB33" s="24"/>
      <c r="AC33" s="24"/>
      <c r="AD33" s="24"/>
      <c r="AE33" s="24"/>
      <c r="AF33" s="24"/>
    </row>
    <row r="34" spans="1:32" s="15" customFormat="1" ht="17.25" customHeight="1">
      <c r="A34" s="24"/>
      <c r="B34" s="28"/>
      <c r="C34" s="29"/>
      <c r="D34" s="29"/>
      <c r="E34" s="29"/>
      <c r="F34" s="29"/>
      <c r="G34" s="29"/>
      <c r="H34" s="29"/>
      <c r="I34" s="29"/>
      <c r="J34" s="24"/>
      <c r="K34" s="24"/>
      <c r="L34" s="24"/>
      <c r="M34" s="24"/>
      <c r="N34" s="24"/>
      <c r="O34" s="24"/>
      <c r="P34" s="24"/>
      <c r="Q34" s="24"/>
      <c r="R34" s="24"/>
      <c r="S34" s="24"/>
      <c r="T34" s="24"/>
      <c r="U34" s="24"/>
      <c r="V34" s="24"/>
      <c r="W34" s="24"/>
      <c r="X34" s="24"/>
      <c r="Y34" s="24"/>
      <c r="Z34" s="24"/>
      <c r="AA34" s="24"/>
      <c r="AB34" s="24"/>
      <c r="AC34" s="24"/>
      <c r="AD34" s="24"/>
      <c r="AE34" s="24"/>
      <c r="AF34" s="24"/>
    </row>
    <row r="35" spans="1:32" s="15" customFormat="1" ht="16.5" customHeight="1">
      <c r="A35" s="24"/>
      <c r="B35" s="30" t="s">
        <v>92</v>
      </c>
      <c r="C35" s="31"/>
      <c r="D35" s="31"/>
      <c r="E35" s="31"/>
      <c r="F35" s="31"/>
      <c r="G35" s="31"/>
      <c r="H35" s="31"/>
      <c r="I35" s="31"/>
      <c r="J35" s="24"/>
      <c r="K35" s="24"/>
      <c r="L35" s="24"/>
      <c r="M35" s="24"/>
      <c r="N35" s="24"/>
      <c r="O35" s="24"/>
      <c r="P35" s="24"/>
      <c r="Q35" s="24"/>
      <c r="R35" s="24"/>
      <c r="S35" s="24"/>
      <c r="T35" s="24"/>
      <c r="U35" s="24"/>
      <c r="V35" s="24"/>
      <c r="W35" s="24"/>
      <c r="X35" s="24"/>
      <c r="Y35" s="24"/>
      <c r="Z35" s="24"/>
      <c r="AA35" s="24"/>
      <c r="AB35" s="24"/>
      <c r="AC35" s="24"/>
      <c r="AD35" s="24"/>
      <c r="AE35" s="24"/>
      <c r="AF35" s="24"/>
    </row>
    <row r="36" spans="1:32" s="15" customFormat="1" ht="28.5" customHeight="1">
      <c r="A36" s="24"/>
      <c r="B36" s="26" t="s">
        <v>70</v>
      </c>
      <c r="C36" s="27" t="s">
        <v>211</v>
      </c>
      <c r="D36" s="199" t="s">
        <v>210</v>
      </c>
      <c r="E36" s="199"/>
      <c r="F36" s="199" t="s">
        <v>209</v>
      </c>
      <c r="G36" s="199"/>
      <c r="H36" s="199" t="s">
        <v>208</v>
      </c>
      <c r="I36" s="199"/>
      <c r="J36" s="24"/>
      <c r="K36" s="24"/>
      <c r="L36" s="24"/>
      <c r="M36" s="24"/>
      <c r="N36" s="24"/>
      <c r="O36" s="24"/>
      <c r="P36" s="24"/>
      <c r="Q36" s="24"/>
      <c r="R36" s="24"/>
      <c r="S36" s="24"/>
      <c r="T36" s="24"/>
      <c r="U36" s="24"/>
      <c r="V36" s="24"/>
      <c r="W36" s="24"/>
      <c r="X36" s="24"/>
      <c r="Y36" s="24"/>
      <c r="Z36" s="24"/>
      <c r="AA36" s="24"/>
      <c r="AB36" s="24"/>
      <c r="AC36" s="24"/>
      <c r="AD36" s="24"/>
      <c r="AE36" s="24"/>
      <c r="AF36" s="24"/>
    </row>
    <row r="37" spans="1:32" s="15" customFormat="1" ht="45" customHeight="1">
      <c r="A37" s="24"/>
      <c r="B37" s="93"/>
      <c r="C37" s="93"/>
      <c r="D37" s="42" t="s">
        <v>81</v>
      </c>
      <c r="E37" s="43" t="s">
        <v>82</v>
      </c>
      <c r="F37" s="49" t="s">
        <v>81</v>
      </c>
      <c r="G37" s="72" t="s">
        <v>82</v>
      </c>
      <c r="H37" s="42" t="s">
        <v>81</v>
      </c>
      <c r="I37" s="43" t="s">
        <v>82</v>
      </c>
      <c r="J37" s="24"/>
      <c r="K37" s="24"/>
      <c r="L37" s="24"/>
      <c r="M37" s="24"/>
      <c r="N37" s="24"/>
      <c r="O37" s="24"/>
      <c r="P37" s="24"/>
      <c r="Q37" s="24"/>
      <c r="R37" s="24"/>
      <c r="S37" s="24"/>
      <c r="T37" s="24"/>
      <c r="U37" s="24"/>
      <c r="V37" s="24"/>
      <c r="W37" s="24"/>
      <c r="X37" s="24"/>
      <c r="Y37" s="24"/>
      <c r="Z37" s="24"/>
      <c r="AA37" s="24"/>
      <c r="AB37" s="24"/>
      <c r="AC37" s="24"/>
      <c r="AD37" s="24"/>
      <c r="AE37" s="24"/>
      <c r="AF37" s="24"/>
    </row>
    <row r="38" spans="1:32" s="15" customFormat="1">
      <c r="A38" s="24"/>
      <c r="B38" s="60" t="s">
        <v>226</v>
      </c>
      <c r="C38" s="60"/>
      <c r="D38" s="60"/>
      <c r="E38" s="60"/>
      <c r="F38" s="60"/>
      <c r="G38" s="75"/>
      <c r="H38" s="60"/>
      <c r="I38" s="60"/>
      <c r="J38" s="24"/>
      <c r="K38" s="24"/>
      <c r="L38" s="24"/>
      <c r="M38" s="24"/>
      <c r="N38" s="24"/>
      <c r="O38" s="24"/>
      <c r="P38" s="24"/>
      <c r="Q38" s="24"/>
      <c r="R38" s="24"/>
      <c r="S38" s="24"/>
      <c r="T38" s="24"/>
      <c r="U38" s="24"/>
      <c r="V38" s="24"/>
      <c r="W38" s="24"/>
      <c r="X38" s="24"/>
      <c r="Y38" s="24"/>
      <c r="Z38" s="24"/>
      <c r="AA38" s="24"/>
      <c r="AB38" s="24"/>
      <c r="AC38" s="24"/>
      <c r="AD38" s="24"/>
      <c r="AE38" s="24"/>
      <c r="AF38" s="24"/>
    </row>
    <row r="39" spans="1:32" s="15" customFormat="1">
      <c r="A39" s="24"/>
      <c r="B39" s="28" t="s">
        <v>74</v>
      </c>
      <c r="C39" s="29" t="s">
        <v>93</v>
      </c>
      <c r="D39" s="62">
        <v>85</v>
      </c>
      <c r="E39" s="63">
        <f>D39/AVERAGE(D17,F17)</f>
        <v>0.33398821218074654</v>
      </c>
      <c r="F39" s="64">
        <v>103</v>
      </c>
      <c r="G39" s="84">
        <f>F39/AVERAGE(F17,H17)</f>
        <v>0.42561983471074383</v>
      </c>
      <c r="H39" s="62">
        <v>91</v>
      </c>
      <c r="I39" s="63"/>
      <c r="J39" s="24"/>
      <c r="K39" s="24"/>
      <c r="L39" s="24"/>
      <c r="M39" s="24"/>
      <c r="N39" s="24"/>
      <c r="O39" s="24"/>
      <c r="P39" s="24"/>
      <c r="Q39" s="24"/>
      <c r="R39" s="24"/>
      <c r="S39" s="24"/>
      <c r="T39" s="24"/>
      <c r="U39" s="24"/>
      <c r="V39" s="24"/>
      <c r="W39" s="24"/>
      <c r="X39" s="24"/>
      <c r="Y39" s="24"/>
      <c r="Z39" s="24"/>
      <c r="AA39" s="24"/>
      <c r="AB39" s="24"/>
      <c r="AC39" s="24"/>
      <c r="AD39" s="24"/>
      <c r="AE39" s="24"/>
      <c r="AF39" s="24"/>
    </row>
    <row r="40" spans="1:32" s="15" customFormat="1">
      <c r="A40" s="24"/>
      <c r="B40" s="94" t="s">
        <v>74</v>
      </c>
      <c r="C40" s="95" t="s">
        <v>94</v>
      </c>
      <c r="D40" s="44">
        <v>71</v>
      </c>
      <c r="E40" s="45">
        <f>D40/AVERAGE(G17,E17)</f>
        <v>0.28343313373253493</v>
      </c>
      <c r="F40" s="39">
        <v>133</v>
      </c>
      <c r="G40" s="83">
        <f>F40/AVERAGE(I17,G17)</f>
        <v>0.55532359081419624</v>
      </c>
      <c r="H40" s="44">
        <v>66</v>
      </c>
      <c r="I40" s="45"/>
      <c r="J40" s="24"/>
      <c r="K40" s="24"/>
      <c r="L40" s="24"/>
      <c r="M40" s="24"/>
      <c r="N40" s="24"/>
      <c r="O40" s="24"/>
      <c r="P40" s="24"/>
      <c r="Q40" s="24"/>
      <c r="R40" s="24"/>
      <c r="S40" s="24"/>
      <c r="T40" s="24"/>
      <c r="U40" s="24"/>
      <c r="V40" s="24"/>
      <c r="W40" s="24"/>
      <c r="X40" s="24"/>
      <c r="Y40" s="24"/>
      <c r="Z40" s="24"/>
      <c r="AA40" s="24"/>
      <c r="AB40" s="24"/>
      <c r="AC40" s="24"/>
      <c r="AD40" s="24"/>
      <c r="AE40" s="24"/>
      <c r="AF40" s="24"/>
    </row>
    <row r="41" spans="1:32" s="15" customFormat="1">
      <c r="A41" s="24"/>
      <c r="B41" s="58" t="s">
        <v>95</v>
      </c>
      <c r="C41" s="59"/>
      <c r="D41" s="60"/>
      <c r="E41" s="60"/>
      <c r="F41" s="61"/>
      <c r="G41" s="81"/>
      <c r="H41" s="60"/>
      <c r="I41" s="60"/>
      <c r="J41" s="24"/>
      <c r="K41" s="24"/>
      <c r="L41" s="24"/>
      <c r="M41" s="24"/>
      <c r="N41" s="24"/>
      <c r="O41" s="24"/>
      <c r="P41" s="24"/>
      <c r="Q41" s="24"/>
      <c r="R41" s="24"/>
      <c r="S41" s="24"/>
      <c r="T41" s="24"/>
      <c r="U41" s="24"/>
      <c r="V41" s="24"/>
      <c r="W41" s="24"/>
      <c r="X41" s="24"/>
      <c r="Y41" s="24"/>
      <c r="Z41" s="24"/>
      <c r="AA41" s="24"/>
      <c r="AB41" s="24"/>
      <c r="AC41" s="24"/>
      <c r="AD41" s="24"/>
      <c r="AE41" s="24"/>
      <c r="AF41" s="24"/>
    </row>
    <row r="42" spans="1:32" s="15" customFormat="1">
      <c r="A42" s="24"/>
      <c r="B42" s="28" t="s">
        <v>74</v>
      </c>
      <c r="C42" s="96" t="s">
        <v>86</v>
      </c>
      <c r="D42" s="55">
        <v>61</v>
      </c>
      <c r="E42" s="65">
        <f>D42/AVERAGE((D17+E17),(F17+G17))</f>
        <v>0.12079207920792079</v>
      </c>
      <c r="F42" s="57">
        <v>75</v>
      </c>
      <c r="G42" s="85">
        <f>F42/AVERAGE((F17+G17),(H17+I17))</f>
        <v>0.1557632398753894</v>
      </c>
      <c r="H42" s="55">
        <f>34+5+5+2</f>
        <v>46</v>
      </c>
      <c r="I42" s="65"/>
      <c r="J42" s="24"/>
      <c r="K42" s="24"/>
      <c r="L42" s="24"/>
      <c r="M42" s="24"/>
      <c r="N42" s="24"/>
      <c r="O42" s="24"/>
      <c r="P42" s="24"/>
      <c r="Q42" s="24"/>
      <c r="R42" s="24"/>
      <c r="S42" s="24"/>
      <c r="T42" s="24"/>
      <c r="U42" s="24"/>
      <c r="V42" s="24"/>
      <c r="W42" s="24"/>
      <c r="X42" s="24"/>
      <c r="Y42" s="24"/>
      <c r="Z42" s="24"/>
      <c r="AA42" s="24"/>
      <c r="AB42" s="24"/>
      <c r="AC42" s="24"/>
      <c r="AD42" s="24"/>
      <c r="AE42" s="24"/>
      <c r="AF42" s="24"/>
    </row>
    <row r="43" spans="1:32" s="15" customFormat="1">
      <c r="A43" s="24"/>
      <c r="B43" s="97" t="s">
        <v>74</v>
      </c>
      <c r="C43" s="98" t="s">
        <v>87</v>
      </c>
      <c r="D43" s="46">
        <v>71</v>
      </c>
      <c r="E43" s="47">
        <f>D43/AVERAGE((D17+E17),(F17+G17))</f>
        <v>0.14059405940594061</v>
      </c>
      <c r="F43" s="40">
        <v>99</v>
      </c>
      <c r="G43" s="79">
        <f>F43/AVERAGE((F17+G17),(H17+I17))</f>
        <v>0.20560747663551401</v>
      </c>
      <c r="H43" s="46">
        <f>29+28+7+1</f>
        <v>65</v>
      </c>
      <c r="I43" s="47"/>
      <c r="J43" s="24"/>
      <c r="K43" s="24"/>
      <c r="L43" s="24"/>
      <c r="M43" s="24"/>
      <c r="N43" s="24"/>
      <c r="O43" s="24"/>
      <c r="P43" s="24"/>
      <c r="Q43" s="24"/>
      <c r="R43" s="24"/>
      <c r="S43" s="24"/>
      <c r="T43" s="24"/>
      <c r="U43" s="24"/>
      <c r="V43" s="24"/>
      <c r="W43" s="24"/>
      <c r="X43" s="24"/>
      <c r="Y43" s="24"/>
      <c r="Z43" s="24"/>
      <c r="AA43" s="24"/>
      <c r="AB43" s="24"/>
      <c r="AC43" s="24"/>
      <c r="AD43" s="24"/>
      <c r="AE43" s="24"/>
      <c r="AF43" s="24"/>
    </row>
    <row r="44" spans="1:32" s="15" customFormat="1">
      <c r="A44" s="24"/>
      <c r="B44" s="99" t="s">
        <v>74</v>
      </c>
      <c r="C44" s="100" t="s">
        <v>88</v>
      </c>
      <c r="D44" s="48">
        <v>24</v>
      </c>
      <c r="E44" s="36">
        <f>D44/AVERAGE((D19+E19),(F19+G19))</f>
        <v>4.9230769230769231E-2</v>
      </c>
      <c r="F44" s="41">
        <v>62</v>
      </c>
      <c r="G44" s="80">
        <f>F44/AVERAGE((F19+G19),(H19+I19))</f>
        <v>0.13405405405405404</v>
      </c>
      <c r="H44" s="48">
        <f>157-H43-H42</f>
        <v>46</v>
      </c>
      <c r="I44" s="36"/>
      <c r="J44" s="24"/>
      <c r="K44" s="24"/>
      <c r="L44" s="24"/>
      <c r="M44" s="24"/>
      <c r="N44" s="24"/>
      <c r="O44" s="24"/>
      <c r="P44" s="24"/>
      <c r="Q44" s="24"/>
      <c r="R44" s="24"/>
      <c r="S44" s="24"/>
      <c r="T44" s="24"/>
      <c r="U44" s="24"/>
      <c r="V44" s="24"/>
      <c r="W44" s="24"/>
      <c r="X44" s="24"/>
      <c r="Y44" s="24"/>
      <c r="Z44" s="24"/>
      <c r="AA44" s="24"/>
      <c r="AB44" s="24"/>
      <c r="AC44" s="24"/>
      <c r="AD44" s="24"/>
      <c r="AE44" s="24"/>
      <c r="AF44" s="24"/>
    </row>
    <row r="45" spans="1:32" s="15" customFormat="1">
      <c r="A45" s="24"/>
      <c r="B45" s="58" t="s">
        <v>96</v>
      </c>
      <c r="C45" s="59"/>
      <c r="D45" s="60"/>
      <c r="E45" s="60"/>
      <c r="F45" s="61"/>
      <c r="G45" s="81"/>
      <c r="H45" s="60"/>
      <c r="I45" s="60"/>
      <c r="J45" s="24"/>
      <c r="K45" s="24"/>
      <c r="L45" s="24"/>
      <c r="M45" s="24"/>
      <c r="N45" s="24"/>
      <c r="O45" s="24"/>
      <c r="P45" s="24"/>
      <c r="Q45" s="24"/>
      <c r="R45" s="24"/>
      <c r="S45" s="24"/>
      <c r="T45" s="24"/>
      <c r="U45" s="24"/>
      <c r="V45" s="24"/>
      <c r="W45" s="24"/>
      <c r="X45" s="24"/>
      <c r="Y45" s="24"/>
      <c r="Z45" s="24"/>
      <c r="AA45" s="24"/>
      <c r="AB45" s="24"/>
      <c r="AC45" s="24"/>
      <c r="AD45" s="24"/>
      <c r="AE45" s="24"/>
      <c r="AF45" s="24"/>
    </row>
    <row r="46" spans="1:32" s="15" customFormat="1">
      <c r="A46" s="24"/>
      <c r="B46" s="28" t="s">
        <v>74</v>
      </c>
      <c r="C46" s="96" t="s">
        <v>90</v>
      </c>
      <c r="D46" s="55">
        <v>137</v>
      </c>
      <c r="E46" s="56">
        <f>D46/AVERAGE((D17+E17),(F17+G17))</f>
        <v>0.27128712871287131</v>
      </c>
      <c r="F46" s="57">
        <v>206</v>
      </c>
      <c r="G46" s="86">
        <f>F46/AVERAGE((F17+G17),(H17+I17))</f>
        <v>0.42782969885773625</v>
      </c>
      <c r="H46" s="55">
        <f>133+6</f>
        <v>139</v>
      </c>
      <c r="I46" s="56"/>
      <c r="J46" s="24"/>
      <c r="K46" s="24"/>
      <c r="L46" s="24"/>
      <c r="M46" s="24"/>
      <c r="N46" s="24"/>
      <c r="O46" s="24"/>
      <c r="P46" s="24"/>
      <c r="Q46" s="24"/>
      <c r="R46" s="24"/>
      <c r="S46" s="24"/>
      <c r="T46" s="24"/>
      <c r="U46" s="24"/>
      <c r="V46" s="24"/>
      <c r="W46" s="24"/>
      <c r="X46" s="24"/>
      <c r="Y46" s="24"/>
      <c r="Z46" s="24"/>
      <c r="AA46" s="24"/>
      <c r="AB46" s="24"/>
      <c r="AC46" s="24"/>
      <c r="AD46" s="24"/>
      <c r="AE46" s="24"/>
      <c r="AF46" s="24"/>
    </row>
    <row r="47" spans="1:32" s="15" customFormat="1" ht="15" customHeight="1">
      <c r="A47" s="24"/>
      <c r="B47" s="94" t="s">
        <v>74</v>
      </c>
      <c r="C47" s="95" t="s">
        <v>91</v>
      </c>
      <c r="D47" s="44">
        <v>19</v>
      </c>
      <c r="E47" s="45">
        <f>D47/AVERAGE((D17+E17),(F17+G17))</f>
        <v>3.7623762376237622E-2</v>
      </c>
      <c r="F47" s="39">
        <v>30</v>
      </c>
      <c r="G47" s="87">
        <f>F47/AVERAGE((F17+G17),(H17+I17))</f>
        <v>6.2305295950155763E-2</v>
      </c>
      <c r="H47" s="44">
        <v>18</v>
      </c>
      <c r="I47" s="45"/>
      <c r="J47" s="24"/>
      <c r="K47" s="24"/>
      <c r="L47" s="24"/>
      <c r="M47" s="24"/>
      <c r="N47" s="24"/>
      <c r="O47" s="24"/>
      <c r="P47" s="24"/>
      <c r="Q47" s="24"/>
      <c r="R47" s="24"/>
      <c r="S47" s="24"/>
      <c r="T47" s="24"/>
      <c r="U47" s="24"/>
      <c r="V47" s="24"/>
      <c r="W47" s="24"/>
      <c r="X47" s="24"/>
      <c r="Y47" s="24"/>
      <c r="Z47" s="24"/>
      <c r="AA47" s="24"/>
      <c r="AB47" s="24"/>
      <c r="AC47" s="24"/>
      <c r="AD47" s="24"/>
      <c r="AE47" s="24"/>
      <c r="AF47" s="24"/>
    </row>
    <row r="48" spans="1:32">
      <c r="A48" s="165"/>
      <c r="B48" s="196" t="s">
        <v>229</v>
      </c>
      <c r="C48" s="165"/>
      <c r="D48" s="165"/>
      <c r="E48" s="165"/>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5"/>
      <c r="AE48" s="165"/>
      <c r="AF48" s="165"/>
    </row>
    <row r="49" spans="1:32">
      <c r="A49" s="165"/>
      <c r="B49" s="196"/>
      <c r="C49" s="165"/>
      <c r="D49" s="165"/>
      <c r="E49" s="165"/>
      <c r="F49" s="165"/>
      <c r="G49" s="165"/>
      <c r="H49" s="165"/>
      <c r="I49" s="165"/>
      <c r="J49" s="165"/>
      <c r="K49" s="165"/>
      <c r="L49" s="165"/>
      <c r="M49" s="165"/>
      <c r="N49" s="165"/>
      <c r="O49" s="165"/>
      <c r="P49" s="165"/>
      <c r="Q49" s="165"/>
      <c r="R49" s="165"/>
      <c r="S49" s="165"/>
      <c r="T49" s="165"/>
      <c r="U49" s="165"/>
      <c r="V49" s="165"/>
      <c r="W49" s="165"/>
      <c r="X49" s="165"/>
      <c r="Y49" s="165"/>
      <c r="Z49" s="165"/>
      <c r="AA49" s="165"/>
      <c r="AB49" s="165"/>
      <c r="AC49" s="165"/>
      <c r="AD49" s="165"/>
      <c r="AE49" s="165"/>
      <c r="AF49" s="165"/>
    </row>
    <row r="50" spans="1:32" ht="17.25" customHeight="1">
      <c r="A50" s="165"/>
      <c r="B50" s="165"/>
      <c r="C50" s="200" t="s">
        <v>100</v>
      </c>
      <c r="D50" s="200"/>
      <c r="E50" s="200"/>
      <c r="F50" s="200"/>
      <c r="G50" s="200"/>
      <c r="H50" s="200"/>
      <c r="I50" s="200"/>
      <c r="J50" s="200"/>
      <c r="K50" s="200"/>
      <c r="L50" s="200"/>
      <c r="M50" s="200"/>
      <c r="N50" s="200"/>
      <c r="O50" s="200"/>
      <c r="P50" s="200"/>
      <c r="Q50" s="200"/>
      <c r="R50" s="200"/>
      <c r="S50" s="200"/>
      <c r="T50" s="200"/>
      <c r="U50" s="200"/>
      <c r="V50" s="200"/>
      <c r="W50" s="200"/>
      <c r="X50" s="165"/>
      <c r="Y50" s="165"/>
      <c r="Z50" s="165"/>
      <c r="AA50" s="165"/>
      <c r="AB50" s="165"/>
      <c r="AC50" s="165"/>
      <c r="AD50" s="165"/>
      <c r="AE50" s="165"/>
      <c r="AF50" s="165"/>
    </row>
    <row r="51" spans="1:32" ht="22.5" customHeight="1">
      <c r="A51" s="165"/>
      <c r="B51" s="165"/>
      <c r="C51" s="106" t="s">
        <v>97</v>
      </c>
      <c r="D51" s="201" t="s">
        <v>207</v>
      </c>
      <c r="E51" s="201"/>
      <c r="F51" s="201"/>
      <c r="G51" s="201"/>
      <c r="H51" s="201"/>
      <c r="I51" s="201"/>
      <c r="J51" s="201"/>
      <c r="K51" s="201"/>
      <c r="L51" s="201"/>
      <c r="M51" s="202" t="s">
        <v>206</v>
      </c>
      <c r="N51" s="201"/>
      <c r="O51" s="201"/>
      <c r="P51" s="201"/>
      <c r="Q51" s="201"/>
      <c r="R51" s="201"/>
      <c r="S51" s="201"/>
      <c r="T51" s="201"/>
      <c r="U51" s="203"/>
      <c r="V51" s="212" t="s">
        <v>205</v>
      </c>
      <c r="W51" s="212"/>
      <c r="X51" s="212"/>
      <c r="Y51" s="212"/>
      <c r="Z51" s="212"/>
      <c r="AA51" s="212"/>
      <c r="AB51" s="212"/>
      <c r="AC51" s="212"/>
      <c r="AD51" s="212"/>
      <c r="AE51" s="165"/>
      <c r="AF51" s="165"/>
    </row>
    <row r="52" spans="1:32">
      <c r="A52" s="165"/>
      <c r="B52" s="165"/>
      <c r="C52" s="204" t="s">
        <v>101</v>
      </c>
      <c r="D52" s="206" t="s">
        <v>102</v>
      </c>
      <c r="E52" s="206"/>
      <c r="F52" s="206"/>
      <c r="G52" s="207" t="s">
        <v>103</v>
      </c>
      <c r="H52" s="207"/>
      <c r="I52" s="207"/>
      <c r="J52" s="208" t="s">
        <v>104</v>
      </c>
      <c r="K52" s="209"/>
      <c r="L52" s="209"/>
      <c r="M52" s="210" t="s">
        <v>102</v>
      </c>
      <c r="N52" s="210"/>
      <c r="O52" s="211"/>
      <c r="P52" s="207" t="s">
        <v>103</v>
      </c>
      <c r="Q52" s="207"/>
      <c r="R52" s="207"/>
      <c r="S52" s="213" t="s">
        <v>104</v>
      </c>
      <c r="T52" s="213"/>
      <c r="U52" s="213"/>
      <c r="V52" s="211" t="s">
        <v>102</v>
      </c>
      <c r="W52" s="206"/>
      <c r="X52" s="206"/>
      <c r="Y52" s="207" t="s">
        <v>103</v>
      </c>
      <c r="Z52" s="207"/>
      <c r="AA52" s="207"/>
      <c r="AB52" s="213" t="s">
        <v>104</v>
      </c>
      <c r="AC52" s="213"/>
      <c r="AD52" s="213"/>
      <c r="AE52" s="165"/>
      <c r="AF52" s="165"/>
    </row>
    <row r="53" spans="1:32" ht="45" customHeight="1">
      <c r="A53" s="165"/>
      <c r="B53" s="165"/>
      <c r="C53" s="205"/>
      <c r="D53" s="168" t="s">
        <v>98</v>
      </c>
      <c r="E53" s="168" t="s">
        <v>99</v>
      </c>
      <c r="F53" s="168" t="s">
        <v>105</v>
      </c>
      <c r="G53" s="169" t="s">
        <v>98</v>
      </c>
      <c r="H53" s="169" t="s">
        <v>99</v>
      </c>
      <c r="I53" s="169" t="s">
        <v>105</v>
      </c>
      <c r="J53" s="170" t="s">
        <v>98</v>
      </c>
      <c r="K53" s="170" t="s">
        <v>99</v>
      </c>
      <c r="L53" s="171" t="s">
        <v>105</v>
      </c>
      <c r="M53" s="172" t="s">
        <v>98</v>
      </c>
      <c r="N53" s="168" t="s">
        <v>99</v>
      </c>
      <c r="O53" s="168" t="s">
        <v>105</v>
      </c>
      <c r="P53" s="169" t="s">
        <v>98</v>
      </c>
      <c r="Q53" s="169" t="s">
        <v>99</v>
      </c>
      <c r="R53" s="169" t="s">
        <v>105</v>
      </c>
      <c r="S53" s="170" t="s">
        <v>98</v>
      </c>
      <c r="T53" s="170" t="s">
        <v>99</v>
      </c>
      <c r="U53" s="170" t="s">
        <v>105</v>
      </c>
      <c r="V53" s="172" t="s">
        <v>98</v>
      </c>
      <c r="W53" s="168" t="s">
        <v>99</v>
      </c>
      <c r="X53" s="168" t="s">
        <v>105</v>
      </c>
      <c r="Y53" s="169" t="s">
        <v>98</v>
      </c>
      <c r="Z53" s="169" t="s">
        <v>99</v>
      </c>
      <c r="AA53" s="169" t="s">
        <v>105</v>
      </c>
      <c r="AB53" s="170" t="s">
        <v>98</v>
      </c>
      <c r="AC53" s="170" t="s">
        <v>99</v>
      </c>
      <c r="AD53" s="170" t="s">
        <v>105</v>
      </c>
      <c r="AE53" s="165"/>
      <c r="AF53" s="165"/>
    </row>
    <row r="54" spans="1:32">
      <c r="A54" s="165"/>
      <c r="B54" s="165"/>
      <c r="C54" s="71" t="s">
        <v>106</v>
      </c>
      <c r="D54" s="175">
        <v>1</v>
      </c>
      <c r="E54" s="175">
        <v>5</v>
      </c>
      <c r="F54" s="176">
        <v>0.69</v>
      </c>
      <c r="G54" s="54" t="s">
        <v>108</v>
      </c>
      <c r="H54" s="54" t="s">
        <v>108</v>
      </c>
      <c r="I54" s="177" t="s">
        <v>108</v>
      </c>
      <c r="J54" s="53" t="s">
        <v>108</v>
      </c>
      <c r="K54" s="53" t="s">
        <v>108</v>
      </c>
      <c r="L54" s="178" t="s">
        <v>108</v>
      </c>
      <c r="M54" s="175" t="s">
        <v>108</v>
      </c>
      <c r="N54" s="175">
        <v>4</v>
      </c>
      <c r="O54" s="175" t="s">
        <v>108</v>
      </c>
      <c r="P54" s="54" t="s">
        <v>108</v>
      </c>
      <c r="Q54" s="54" t="s">
        <v>108</v>
      </c>
      <c r="R54" s="54" t="s">
        <v>108</v>
      </c>
      <c r="S54" s="53" t="s">
        <v>108</v>
      </c>
      <c r="T54" s="53" t="s">
        <v>108</v>
      </c>
      <c r="U54" s="53" t="s">
        <v>108</v>
      </c>
      <c r="V54" s="175"/>
      <c r="W54" s="175">
        <v>4</v>
      </c>
      <c r="X54" s="175"/>
      <c r="Y54" s="54" t="s">
        <v>108</v>
      </c>
      <c r="Z54" s="54" t="s">
        <v>108</v>
      </c>
      <c r="AA54" s="54" t="s">
        <v>108</v>
      </c>
      <c r="AB54" s="53" t="s">
        <v>108</v>
      </c>
      <c r="AC54" s="53" t="s">
        <v>108</v>
      </c>
      <c r="AD54" s="53" t="s">
        <v>108</v>
      </c>
      <c r="AE54" s="165"/>
      <c r="AF54" s="165"/>
    </row>
    <row r="55" spans="1:32">
      <c r="A55" s="165"/>
      <c r="B55" s="165"/>
      <c r="C55" s="71" t="s">
        <v>109</v>
      </c>
      <c r="D55" s="175">
        <v>10</v>
      </c>
      <c r="E55" s="175">
        <v>28</v>
      </c>
      <c r="F55" s="176">
        <v>0.89</v>
      </c>
      <c r="G55" s="54">
        <v>7</v>
      </c>
      <c r="H55" s="54">
        <v>17</v>
      </c>
      <c r="I55" s="177">
        <v>0.99</v>
      </c>
      <c r="J55" s="53">
        <v>3</v>
      </c>
      <c r="K55" s="53">
        <v>11</v>
      </c>
      <c r="L55" s="178">
        <v>0.93</v>
      </c>
      <c r="M55" s="175">
        <v>10</v>
      </c>
      <c r="N55" s="175">
        <v>31</v>
      </c>
      <c r="O55" s="175"/>
      <c r="P55" s="54">
        <v>7</v>
      </c>
      <c r="Q55" s="54">
        <v>18</v>
      </c>
      <c r="R55" s="177">
        <v>1</v>
      </c>
      <c r="S55" s="53">
        <v>3</v>
      </c>
      <c r="T55" s="53">
        <v>13</v>
      </c>
      <c r="U55" s="178">
        <v>1</v>
      </c>
      <c r="V55" s="175">
        <v>9</v>
      </c>
      <c r="W55" s="175">
        <v>24</v>
      </c>
      <c r="X55" s="175"/>
      <c r="Y55" s="54">
        <v>7</v>
      </c>
      <c r="Z55" s="54">
        <v>17</v>
      </c>
      <c r="AA55" s="54">
        <v>0.9</v>
      </c>
      <c r="AB55" s="53">
        <v>2</v>
      </c>
      <c r="AC55" s="53">
        <v>7</v>
      </c>
      <c r="AD55" s="53">
        <v>0.8</v>
      </c>
      <c r="AE55" s="165"/>
      <c r="AF55" s="165"/>
    </row>
    <row r="56" spans="1:32">
      <c r="A56" s="165"/>
      <c r="B56" s="165"/>
      <c r="C56" s="71" t="s">
        <v>110</v>
      </c>
      <c r="D56" s="175">
        <v>89</v>
      </c>
      <c r="E56" s="175">
        <v>85</v>
      </c>
      <c r="F56" s="176">
        <v>0.94</v>
      </c>
      <c r="G56" s="54">
        <v>86</v>
      </c>
      <c r="H56" s="54">
        <v>79</v>
      </c>
      <c r="I56" s="177">
        <v>0.97</v>
      </c>
      <c r="J56" s="53">
        <v>3</v>
      </c>
      <c r="K56" s="53">
        <v>6</v>
      </c>
      <c r="L56" s="178">
        <v>0.74</v>
      </c>
      <c r="M56" s="175">
        <v>77</v>
      </c>
      <c r="N56" s="175">
        <v>86</v>
      </c>
      <c r="O56" s="175"/>
      <c r="P56" s="54">
        <v>76</v>
      </c>
      <c r="Q56" s="54">
        <v>83</v>
      </c>
      <c r="R56" s="177">
        <v>1</v>
      </c>
      <c r="S56" s="53">
        <v>1</v>
      </c>
      <c r="T56" s="53">
        <v>3</v>
      </c>
      <c r="U56" s="178">
        <v>1</v>
      </c>
      <c r="V56" s="175">
        <v>65</v>
      </c>
      <c r="W56" s="175">
        <v>91</v>
      </c>
      <c r="X56" s="175"/>
      <c r="Y56" s="54">
        <v>63</v>
      </c>
      <c r="Z56" s="54">
        <v>87</v>
      </c>
      <c r="AA56" s="54">
        <v>1</v>
      </c>
      <c r="AB56" s="53">
        <v>2</v>
      </c>
      <c r="AC56" s="53">
        <v>4</v>
      </c>
      <c r="AD56" s="53">
        <v>0.8</v>
      </c>
      <c r="AE56" s="165"/>
      <c r="AF56" s="165"/>
    </row>
    <row r="57" spans="1:32">
      <c r="A57" s="165"/>
      <c r="B57" s="165"/>
      <c r="C57" s="71" t="s">
        <v>111</v>
      </c>
      <c r="D57" s="175">
        <v>98</v>
      </c>
      <c r="E57" s="175">
        <v>77</v>
      </c>
      <c r="F57" s="176">
        <v>1</v>
      </c>
      <c r="G57" s="54">
        <v>98</v>
      </c>
      <c r="H57" s="54">
        <v>77</v>
      </c>
      <c r="I57" s="177">
        <v>1</v>
      </c>
      <c r="J57" s="53" t="s">
        <v>107</v>
      </c>
      <c r="K57" s="53" t="s">
        <v>107</v>
      </c>
      <c r="L57" s="178" t="s">
        <v>108</v>
      </c>
      <c r="M57" s="175">
        <v>108</v>
      </c>
      <c r="N57" s="175">
        <v>80</v>
      </c>
      <c r="O57" s="175">
        <v>0.9</v>
      </c>
      <c r="P57" s="54">
        <v>108</v>
      </c>
      <c r="Q57" s="54">
        <v>80</v>
      </c>
      <c r="R57" s="54">
        <v>0.9</v>
      </c>
      <c r="S57" s="53"/>
      <c r="T57" s="53"/>
      <c r="U57" s="53"/>
      <c r="V57" s="175">
        <v>120</v>
      </c>
      <c r="W57" s="175">
        <v>67</v>
      </c>
      <c r="X57" s="175"/>
      <c r="Y57" s="54">
        <v>120</v>
      </c>
      <c r="Z57" s="54">
        <v>67</v>
      </c>
      <c r="AA57" s="54">
        <v>1</v>
      </c>
      <c r="AB57" s="53"/>
      <c r="AC57" s="53"/>
      <c r="AD57" s="53"/>
      <c r="AE57" s="165"/>
      <c r="AF57" s="165"/>
    </row>
    <row r="58" spans="1:32">
      <c r="A58" s="165"/>
      <c r="B58" s="165"/>
      <c r="C58" s="71" t="s">
        <v>112</v>
      </c>
      <c r="D58" s="175" t="s">
        <v>107</v>
      </c>
      <c r="E58" s="175">
        <v>4</v>
      </c>
      <c r="F58" s="176" t="s">
        <v>108</v>
      </c>
      <c r="G58" s="54" t="s">
        <v>107</v>
      </c>
      <c r="H58" s="54">
        <v>4</v>
      </c>
      <c r="I58" s="177" t="s">
        <v>108</v>
      </c>
      <c r="J58" s="53" t="s">
        <v>107</v>
      </c>
      <c r="K58" s="53" t="s">
        <v>107</v>
      </c>
      <c r="L58" s="178" t="s">
        <v>108</v>
      </c>
      <c r="M58" s="175"/>
      <c r="N58" s="175">
        <v>4</v>
      </c>
      <c r="O58" s="175"/>
      <c r="P58" s="54"/>
      <c r="Q58" s="54">
        <v>4</v>
      </c>
      <c r="R58" s="54"/>
      <c r="S58" s="53"/>
      <c r="T58" s="53"/>
      <c r="U58" s="53"/>
      <c r="V58" s="175"/>
      <c r="W58" s="175">
        <v>5</v>
      </c>
      <c r="X58" s="175"/>
      <c r="Y58" s="54"/>
      <c r="Z58" s="54">
        <v>5</v>
      </c>
      <c r="AA58" s="54"/>
      <c r="AB58" s="53">
        <v>12</v>
      </c>
      <c r="AC58" s="53">
        <v>7</v>
      </c>
      <c r="AD58" s="53">
        <v>1.1000000000000001</v>
      </c>
      <c r="AE58" s="165"/>
      <c r="AF58" s="165"/>
    </row>
    <row r="59" spans="1:32">
      <c r="A59" s="165"/>
      <c r="B59" s="165"/>
      <c r="C59" s="71" t="s">
        <v>113</v>
      </c>
      <c r="D59" s="175">
        <v>31</v>
      </c>
      <c r="E59" s="175">
        <v>19</v>
      </c>
      <c r="F59" s="176">
        <v>0.92</v>
      </c>
      <c r="G59" s="54">
        <v>19</v>
      </c>
      <c r="H59" s="54">
        <v>7</v>
      </c>
      <c r="I59" s="177">
        <v>1.01</v>
      </c>
      <c r="J59" s="53">
        <v>12</v>
      </c>
      <c r="K59" s="53">
        <v>12</v>
      </c>
      <c r="L59" s="178">
        <v>1.01</v>
      </c>
      <c r="M59" s="175">
        <v>21</v>
      </c>
      <c r="N59" s="175">
        <v>22</v>
      </c>
      <c r="O59" s="175">
        <v>1</v>
      </c>
      <c r="P59" s="54">
        <v>10</v>
      </c>
      <c r="Q59" s="54">
        <v>10</v>
      </c>
      <c r="R59" s="54">
        <v>1</v>
      </c>
      <c r="S59" s="53">
        <v>11</v>
      </c>
      <c r="T59" s="53">
        <v>12</v>
      </c>
      <c r="U59" s="53">
        <v>1.2</v>
      </c>
      <c r="V59" s="175">
        <v>12</v>
      </c>
      <c r="W59" s="175">
        <v>7</v>
      </c>
      <c r="X59" s="175"/>
      <c r="Y59" s="54"/>
      <c r="Z59" s="54"/>
      <c r="AA59" s="54"/>
      <c r="AB59" s="53"/>
      <c r="AC59" s="53"/>
      <c r="AD59" s="53"/>
      <c r="AE59" s="165"/>
      <c r="AF59" s="165"/>
    </row>
    <row r="60" spans="1:32">
      <c r="A60" s="165"/>
      <c r="B60" s="165"/>
      <c r="C60" s="179" t="s">
        <v>114</v>
      </c>
      <c r="D60" s="173">
        <f>SUM(D54:D59)</f>
        <v>229</v>
      </c>
      <c r="E60" s="173">
        <f>SUM(E54:E59)</f>
        <v>218</v>
      </c>
      <c r="F60" s="173"/>
      <c r="G60" s="173">
        <f>SUM(G54:G59)</f>
        <v>210</v>
      </c>
      <c r="H60" s="173">
        <f>SUM(H55:H59)</f>
        <v>184</v>
      </c>
      <c r="I60" s="174"/>
      <c r="J60" s="173">
        <f>SUM(J55:J59)</f>
        <v>18</v>
      </c>
      <c r="K60" s="173">
        <f>SUM(K54:K59)</f>
        <v>29</v>
      </c>
      <c r="L60" s="174"/>
      <c r="M60" s="173">
        <f>SUM(M54:M59)</f>
        <v>216</v>
      </c>
      <c r="N60" s="173">
        <f>SUM(N54:N59)</f>
        <v>227</v>
      </c>
      <c r="O60" s="173"/>
      <c r="P60" s="173">
        <f>SUM(P54:P59)</f>
        <v>201</v>
      </c>
      <c r="Q60" s="173">
        <f>SUM(Q54:Q59)</f>
        <v>195</v>
      </c>
      <c r="R60" s="173"/>
      <c r="S60" s="173">
        <f>SUM(S54:S59)</f>
        <v>15</v>
      </c>
      <c r="T60" s="173">
        <f>SUM(T54:T59)</f>
        <v>28</v>
      </c>
      <c r="U60" s="173"/>
      <c r="V60" s="173">
        <f>SUM(V55:V59)</f>
        <v>206</v>
      </c>
      <c r="W60" s="173">
        <f>SUM(W54:W59)</f>
        <v>198</v>
      </c>
      <c r="X60" s="173"/>
      <c r="Y60" s="173">
        <f>SUM(Y55:Y59)</f>
        <v>190</v>
      </c>
      <c r="Z60" s="173">
        <f>SUM(Z55:Z59)</f>
        <v>176</v>
      </c>
      <c r="AA60" s="173"/>
      <c r="AB60" s="173">
        <f>SUM(AB55:AB59)</f>
        <v>16</v>
      </c>
      <c r="AC60" s="173">
        <f>SUM(AC55:AC59)</f>
        <v>18</v>
      </c>
      <c r="AD60" s="173"/>
      <c r="AE60" s="165"/>
      <c r="AF60" s="165"/>
    </row>
    <row r="61" spans="1:32">
      <c r="A61" s="165"/>
      <c r="B61" s="165"/>
      <c r="C61" s="32" t="s">
        <v>115</v>
      </c>
      <c r="D61" s="165"/>
      <c r="E61" s="165"/>
      <c r="F61" s="165"/>
      <c r="G61" s="165"/>
      <c r="H61" s="165"/>
      <c r="I61" s="165"/>
      <c r="J61" s="165"/>
      <c r="K61" s="165"/>
      <c r="L61" s="165"/>
      <c r="M61" s="165"/>
      <c r="N61" s="165"/>
      <c r="O61" s="165"/>
      <c r="P61" s="165"/>
      <c r="Q61" s="165"/>
      <c r="R61" s="165"/>
      <c r="S61" s="165"/>
      <c r="T61" s="165"/>
      <c r="U61" s="165"/>
      <c r="V61" s="165"/>
      <c r="W61" s="165"/>
      <c r="X61" s="165"/>
      <c r="Y61" s="165"/>
      <c r="Z61" s="165"/>
      <c r="AA61" s="165"/>
      <c r="AB61" s="165"/>
      <c r="AC61" s="165"/>
      <c r="AD61" s="165"/>
      <c r="AE61" s="165"/>
      <c r="AF61" s="165"/>
    </row>
    <row r="62" spans="1:32">
      <c r="A62" s="165"/>
      <c r="B62" s="165"/>
      <c r="C62" s="165"/>
      <c r="D62" s="165"/>
      <c r="E62" s="165"/>
      <c r="F62" s="165"/>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5"/>
      <c r="AE62" s="165"/>
      <c r="AF62" s="165"/>
    </row>
    <row r="63" spans="1:32" hidden="1">
      <c r="B63" s="165"/>
      <c r="C63" s="165"/>
      <c r="D63" s="165"/>
      <c r="E63" s="165"/>
      <c r="F63" s="165"/>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5"/>
      <c r="AE63" s="165"/>
      <c r="AF63" s="165"/>
    </row>
  </sheetData>
  <sheetProtection algorithmName="SHA-512" hashValue="+Grut91ecIrgeNuEavrel/Cw8/Hd3lByA6cblR++pMBYsRAm4Y2IwIEiPz4VEWJ3llSID0eARqXFL2ta6W+7JQ==" saltValue="AZHytA4oi40FtzDzrjbXFg==" spinCount="100000" sheet="1" objects="1" scenarios="1"/>
  <mergeCells count="23">
    <mergeCell ref="C50:W50"/>
    <mergeCell ref="D51:L51"/>
    <mergeCell ref="M51:U51"/>
    <mergeCell ref="C52:C53"/>
    <mergeCell ref="D52:F52"/>
    <mergeCell ref="G52:I52"/>
    <mergeCell ref="J52:L52"/>
    <mergeCell ref="M52:O52"/>
    <mergeCell ref="V51:AD51"/>
    <mergeCell ref="V52:X52"/>
    <mergeCell ref="Y52:AA52"/>
    <mergeCell ref="AB52:AD52"/>
    <mergeCell ref="P52:R52"/>
    <mergeCell ref="S52:U52"/>
    <mergeCell ref="D12:E12"/>
    <mergeCell ref="D22:E22"/>
    <mergeCell ref="D36:E36"/>
    <mergeCell ref="F12:G12"/>
    <mergeCell ref="H12:I12"/>
    <mergeCell ref="F22:G22"/>
    <mergeCell ref="H22:I22"/>
    <mergeCell ref="F36:G36"/>
    <mergeCell ref="H36:I36"/>
  </mergeCells>
  <pageMargins left="0.7" right="0.7" top="0.75" bottom="0.75" header="0.3" footer="0.3"/>
  <pageSetup paperSize="8" scale="38" orientation="landscape" verticalDpi="1200" r:id="rId1"/>
  <ignoredErrors>
    <ignoredError sqref="G29 E29 E43 G43"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17BE8-A28D-4823-AC1A-C7BA4A60AC34}">
  <dimension ref="A1:G32"/>
  <sheetViews>
    <sheetView workbookViewId="0">
      <selection activeCell="A30" sqref="A30"/>
    </sheetView>
  </sheetViews>
  <sheetFormatPr defaultColWidth="0" defaultRowHeight="15" zeroHeight="1"/>
  <cols>
    <col min="1" max="1" width="9" customWidth="1"/>
    <col min="2" max="2" width="77" customWidth="1"/>
    <col min="3" max="5" width="14" customWidth="1"/>
    <col min="6" max="6" width="9" customWidth="1"/>
    <col min="7" max="7" width="0" hidden="1" customWidth="1"/>
    <col min="8" max="16384" width="9" hidden="1"/>
  </cols>
  <sheetData>
    <row r="1" spans="1:6">
      <c r="A1" s="7"/>
      <c r="B1" s="7"/>
      <c r="C1" s="7"/>
      <c r="D1" s="7"/>
      <c r="E1" s="7"/>
      <c r="F1" s="7"/>
    </row>
    <row r="2" spans="1:6">
      <c r="A2" s="7"/>
      <c r="B2" s="7"/>
      <c r="C2" s="7"/>
      <c r="D2" s="7"/>
      <c r="E2" s="7"/>
      <c r="F2" s="7"/>
    </row>
    <row r="3" spans="1:6">
      <c r="A3" s="7"/>
      <c r="B3" s="7"/>
      <c r="C3" s="7"/>
      <c r="D3" s="7"/>
      <c r="E3" s="7"/>
      <c r="F3" s="7"/>
    </row>
    <row r="4" spans="1:6">
      <c r="A4" s="7"/>
      <c r="B4" s="7"/>
      <c r="C4" s="7"/>
      <c r="D4" s="7"/>
      <c r="E4" s="7"/>
      <c r="F4" s="7"/>
    </row>
    <row r="5" spans="1:6">
      <c r="A5" s="7"/>
      <c r="B5" s="20" t="s">
        <v>116</v>
      </c>
      <c r="C5" s="21" t="s">
        <v>3</v>
      </c>
      <c r="D5" s="21" t="s">
        <v>4</v>
      </c>
      <c r="E5" s="21" t="s">
        <v>71</v>
      </c>
      <c r="F5" s="7"/>
    </row>
    <row r="6" spans="1:6">
      <c r="A6" s="7"/>
      <c r="B6" s="22" t="s">
        <v>117</v>
      </c>
      <c r="C6" s="23"/>
      <c r="D6" s="23"/>
      <c r="E6" s="23"/>
      <c r="F6" s="7"/>
    </row>
    <row r="7" spans="1:6" ht="17.25">
      <c r="A7" s="7"/>
      <c r="B7" s="9" t="s">
        <v>118</v>
      </c>
      <c r="C7" s="34">
        <v>76</v>
      </c>
      <c r="D7" s="6">
        <v>182</v>
      </c>
      <c r="E7" s="6">
        <v>134</v>
      </c>
      <c r="F7" s="7"/>
    </row>
    <row r="8" spans="1:6">
      <c r="A8" s="7"/>
      <c r="B8" s="9" t="s">
        <v>119</v>
      </c>
      <c r="C8" s="34">
        <v>0</v>
      </c>
      <c r="D8" s="6">
        <v>0</v>
      </c>
      <c r="E8" s="6">
        <v>0</v>
      </c>
      <c r="F8" s="7"/>
    </row>
    <row r="9" spans="1:6" ht="17.25">
      <c r="A9" s="7"/>
      <c r="B9" s="9" t="s">
        <v>120</v>
      </c>
      <c r="C9" s="34">
        <v>0</v>
      </c>
      <c r="D9" s="6">
        <v>0</v>
      </c>
      <c r="E9" s="6">
        <v>0</v>
      </c>
      <c r="F9" s="7"/>
    </row>
    <row r="10" spans="1:6">
      <c r="A10" s="7"/>
      <c r="B10" s="9" t="s">
        <v>121</v>
      </c>
      <c r="C10" s="34">
        <v>0</v>
      </c>
      <c r="D10" s="6">
        <v>0</v>
      </c>
      <c r="E10" s="6">
        <v>0</v>
      </c>
      <c r="F10" s="7"/>
    </row>
    <row r="11" spans="1:6">
      <c r="A11" s="7"/>
      <c r="B11" s="9" t="s">
        <v>122</v>
      </c>
      <c r="C11" s="34">
        <v>11</v>
      </c>
      <c r="D11" s="6">
        <v>11</v>
      </c>
      <c r="E11" s="6">
        <v>36</v>
      </c>
      <c r="F11" s="7"/>
    </row>
    <row r="12" spans="1:6" ht="17.25">
      <c r="A12" s="7"/>
      <c r="B12" s="9" t="s">
        <v>123</v>
      </c>
      <c r="C12" s="34">
        <v>13.27</v>
      </c>
      <c r="D12" s="6">
        <v>14</v>
      </c>
      <c r="E12" s="6">
        <v>38.6</v>
      </c>
      <c r="F12" s="7"/>
    </row>
    <row r="13" spans="1:6">
      <c r="A13" s="7"/>
      <c r="B13" s="9" t="s">
        <v>124</v>
      </c>
      <c r="C13" s="34">
        <v>14</v>
      </c>
      <c r="D13" s="6">
        <v>15</v>
      </c>
      <c r="E13" s="6">
        <v>21</v>
      </c>
      <c r="F13" s="7"/>
    </row>
    <row r="14" spans="1:6">
      <c r="A14" s="7"/>
      <c r="B14" s="9" t="s">
        <v>125</v>
      </c>
      <c r="C14" s="34">
        <v>3</v>
      </c>
      <c r="D14" s="6">
        <v>2</v>
      </c>
      <c r="E14" s="6">
        <v>20</v>
      </c>
      <c r="F14" s="7"/>
    </row>
    <row r="15" spans="1:6">
      <c r="A15" s="7"/>
      <c r="B15" s="9" t="s">
        <v>126</v>
      </c>
      <c r="C15" s="34">
        <v>8</v>
      </c>
      <c r="D15" s="6">
        <v>9</v>
      </c>
      <c r="E15" s="6">
        <v>6</v>
      </c>
      <c r="F15" s="7"/>
    </row>
    <row r="16" spans="1:6">
      <c r="A16" s="7"/>
      <c r="B16" s="9" t="s">
        <v>127</v>
      </c>
      <c r="C16" s="35">
        <v>828740</v>
      </c>
      <c r="D16" s="8">
        <v>785979</v>
      </c>
      <c r="E16" s="8">
        <v>673848</v>
      </c>
      <c r="F16" s="7"/>
    </row>
    <row r="17" spans="1:6">
      <c r="A17" s="7"/>
      <c r="B17" s="9" t="s">
        <v>128</v>
      </c>
      <c r="C17" s="35">
        <v>828740</v>
      </c>
      <c r="D17" s="8">
        <v>785979</v>
      </c>
      <c r="E17" s="8">
        <v>673848</v>
      </c>
      <c r="F17" s="7"/>
    </row>
    <row r="18" spans="1:6">
      <c r="B18" s="22" t="s">
        <v>129</v>
      </c>
      <c r="C18" s="23"/>
      <c r="D18" s="23"/>
      <c r="E18" s="23"/>
    </row>
    <row r="19" spans="1:6">
      <c r="A19" s="7"/>
      <c r="B19" s="9" t="s">
        <v>130</v>
      </c>
      <c r="C19" s="34">
        <v>0</v>
      </c>
      <c r="D19" s="6">
        <v>0</v>
      </c>
      <c r="E19" s="6">
        <v>0</v>
      </c>
      <c r="F19" s="7"/>
    </row>
    <row r="20" spans="1:6">
      <c r="A20" s="7"/>
      <c r="B20" s="9" t="s">
        <v>131</v>
      </c>
      <c r="C20" s="34">
        <v>0</v>
      </c>
      <c r="D20" s="6">
        <v>0</v>
      </c>
      <c r="E20" s="6">
        <v>0</v>
      </c>
      <c r="F20" s="7"/>
    </row>
    <row r="21" spans="1:6">
      <c r="A21" s="7"/>
      <c r="B21" s="9" t="s">
        <v>132</v>
      </c>
      <c r="C21" s="34">
        <v>0</v>
      </c>
      <c r="D21" s="6">
        <v>0</v>
      </c>
      <c r="E21" s="6">
        <v>0</v>
      </c>
      <c r="F21" s="7"/>
    </row>
    <row r="22" spans="1:6">
      <c r="A22" s="7"/>
      <c r="B22" s="9" t="s">
        <v>122</v>
      </c>
      <c r="C22" s="34">
        <v>0</v>
      </c>
      <c r="D22" s="6">
        <v>1</v>
      </c>
      <c r="E22" s="6">
        <v>5</v>
      </c>
      <c r="F22" s="7"/>
    </row>
    <row r="23" spans="1:6">
      <c r="A23" s="7"/>
      <c r="B23" s="9" t="s">
        <v>125</v>
      </c>
      <c r="C23" s="34">
        <v>0</v>
      </c>
      <c r="D23" s="6">
        <v>1</v>
      </c>
      <c r="E23" s="6">
        <v>1</v>
      </c>
      <c r="F23" s="7"/>
    </row>
    <row r="24" spans="1:6">
      <c r="A24" s="7"/>
      <c r="B24" s="9" t="s">
        <v>126</v>
      </c>
      <c r="C24" s="34">
        <v>0</v>
      </c>
      <c r="D24" s="6">
        <v>0</v>
      </c>
      <c r="E24" s="6">
        <v>1</v>
      </c>
      <c r="F24" s="7"/>
    </row>
    <row r="25" spans="1:6">
      <c r="A25" s="7"/>
      <c r="B25" s="10"/>
      <c r="C25" s="10"/>
      <c r="D25" s="10"/>
      <c r="E25" s="10"/>
      <c r="F25" s="7"/>
    </row>
    <row r="26" spans="1:6">
      <c r="A26" s="7"/>
      <c r="B26" s="10" t="s">
        <v>133</v>
      </c>
      <c r="C26" s="10"/>
      <c r="D26" s="10"/>
      <c r="E26" s="10"/>
      <c r="F26" s="7"/>
    </row>
    <row r="27" spans="1:6">
      <c r="A27" s="7"/>
      <c r="B27" s="16" t="s">
        <v>134</v>
      </c>
      <c r="C27" s="10"/>
      <c r="D27" s="10"/>
      <c r="E27" s="10"/>
      <c r="F27" s="7"/>
    </row>
    <row r="28" spans="1:6">
      <c r="A28" s="7"/>
      <c r="B28" s="16" t="s">
        <v>135</v>
      </c>
      <c r="C28" s="10"/>
      <c r="D28" s="10"/>
      <c r="E28" s="10"/>
      <c r="F28" s="7"/>
    </row>
    <row r="29" spans="1:6">
      <c r="A29" s="7"/>
      <c r="B29" s="10"/>
      <c r="C29" s="10"/>
      <c r="D29" s="10"/>
      <c r="E29" s="10"/>
      <c r="F29" s="7"/>
    </row>
    <row r="30" spans="1:6">
      <c r="A30" s="7"/>
      <c r="B30" s="11"/>
      <c r="C30" s="10"/>
      <c r="D30" s="10"/>
      <c r="E30" s="10"/>
      <c r="F30" s="7"/>
    </row>
    <row r="31" spans="1:6" hidden="1">
      <c r="A31" s="7"/>
      <c r="B31" s="7"/>
      <c r="C31" s="7"/>
      <c r="D31" s="7"/>
      <c r="E31" s="7"/>
      <c r="F31" s="7"/>
    </row>
    <row r="32" spans="1:6" hidden="1">
      <c r="A32" s="7"/>
      <c r="B32" s="7"/>
      <c r="C32" s="7"/>
      <c r="D32" s="7"/>
      <c r="E32" s="7"/>
      <c r="F32" s="7"/>
    </row>
  </sheetData>
  <sheetProtection algorithmName="SHA-512" hashValue="ou1SOP0ITHVPgL38J2qYytkgQTF+vfDlgZvmEHQe2rwATc6dzLM0zsyg0GcprPVTRILZYWlyKh6aRWKylxOCYg==" saltValue="2Nj2OcGrBEFg5shFifhjXQ==" spinCount="100000" sheet="1" objects="1" scenarios="1"/>
  <pageMargins left="0.7" right="0.7" top="0.75" bottom="0.75" header="0.3" footer="0.3"/>
  <pageSetup paperSize="8" orientation="landscape"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9402D-C196-4145-8397-245622DA0392}">
  <sheetPr>
    <pageSetUpPr fitToPage="1"/>
  </sheetPr>
  <dimension ref="A5:Q50"/>
  <sheetViews>
    <sheetView zoomScaleNormal="100" workbookViewId="0">
      <pane ySplit="9" topLeftCell="A10" activePane="bottomLeft" state="frozen"/>
      <selection pane="bottomLeft" activeCell="A26" sqref="A26"/>
    </sheetView>
  </sheetViews>
  <sheetFormatPr defaultColWidth="9.140625" defaultRowHeight="14.25"/>
  <cols>
    <col min="1" max="1" width="9.140625" style="1"/>
    <col min="2" max="2" width="9.140625" style="1" customWidth="1"/>
    <col min="3" max="5" width="9" style="1" customWidth="1"/>
    <col min="6" max="6" width="9.140625" style="1" customWidth="1"/>
    <col min="7" max="7" width="45.5703125" style="1" customWidth="1"/>
    <col min="8" max="8" width="65.85546875" style="1" bestFit="1" customWidth="1"/>
    <col min="9" max="16384" width="9.140625" style="1"/>
  </cols>
  <sheetData>
    <row r="5" spans="1:13" ht="50.1" customHeight="1">
      <c r="B5" s="241" t="s">
        <v>136</v>
      </c>
      <c r="C5" s="241"/>
      <c r="D5" s="241"/>
      <c r="E5" s="241"/>
      <c r="F5" s="241"/>
      <c r="G5" s="241"/>
    </row>
    <row r="6" spans="1:13" ht="45.95" customHeight="1">
      <c r="B6" s="242" t="s">
        <v>137</v>
      </c>
      <c r="C6" s="242"/>
      <c r="D6" s="242"/>
      <c r="E6" s="243"/>
      <c r="F6" s="244" t="s">
        <v>187</v>
      </c>
      <c r="G6" s="244"/>
      <c r="H6" s="244"/>
      <c r="M6"/>
    </row>
    <row r="7" spans="1:13" ht="15" customHeight="1">
      <c r="B7" s="20" t="s">
        <v>138</v>
      </c>
      <c r="C7" s="20"/>
      <c r="D7" s="20"/>
      <c r="E7" s="20"/>
      <c r="F7" s="245" t="s">
        <v>139</v>
      </c>
      <c r="G7" s="245"/>
      <c r="H7" s="245"/>
    </row>
    <row r="8" spans="1:13" ht="10.5" customHeight="1">
      <c r="B8" s="2"/>
      <c r="C8" s="2"/>
      <c r="D8" s="2"/>
      <c r="E8" s="2"/>
      <c r="F8" s="2"/>
      <c r="G8" s="2"/>
    </row>
    <row r="9" spans="1:13" ht="30" customHeight="1">
      <c r="A9" s="194"/>
      <c r="B9" s="191" t="s">
        <v>140</v>
      </c>
      <c r="C9" s="192"/>
      <c r="D9" s="192"/>
      <c r="E9" s="192"/>
      <c r="F9" s="192"/>
      <c r="G9" s="192" t="s">
        <v>141</v>
      </c>
      <c r="H9" s="193" t="s">
        <v>142</v>
      </c>
    </row>
    <row r="10" spans="1:13" ht="14.1" customHeight="1">
      <c r="B10" s="223" t="s">
        <v>143</v>
      </c>
      <c r="C10" s="224"/>
      <c r="D10" s="224"/>
      <c r="E10" s="224"/>
      <c r="F10" s="225"/>
      <c r="G10" s="152" t="s">
        <v>217</v>
      </c>
      <c r="H10" s="153" t="s">
        <v>144</v>
      </c>
    </row>
    <row r="11" spans="1:13" ht="30">
      <c r="B11" s="226"/>
      <c r="C11" s="227"/>
      <c r="D11" s="227"/>
      <c r="E11" s="227"/>
      <c r="F11" s="228"/>
      <c r="G11" s="152" t="s">
        <v>145</v>
      </c>
      <c r="H11" s="153" t="s">
        <v>188</v>
      </c>
    </row>
    <row r="12" spans="1:13" ht="14.45" customHeight="1">
      <c r="B12" s="226"/>
      <c r="C12" s="227"/>
      <c r="D12" s="227"/>
      <c r="E12" s="227"/>
      <c r="F12" s="228"/>
      <c r="G12" s="152" t="s">
        <v>146</v>
      </c>
      <c r="H12" s="153" t="s">
        <v>189</v>
      </c>
    </row>
    <row r="13" spans="1:13" ht="14.45" customHeight="1">
      <c r="B13" s="226"/>
      <c r="C13" s="227"/>
      <c r="D13" s="227"/>
      <c r="E13" s="227"/>
      <c r="F13" s="228"/>
      <c r="G13" s="152" t="s">
        <v>147</v>
      </c>
      <c r="H13" s="153" t="s">
        <v>108</v>
      </c>
    </row>
    <row r="14" spans="1:13" ht="28.5" customHeight="1">
      <c r="B14" s="226"/>
      <c r="C14" s="227"/>
      <c r="D14" s="227"/>
      <c r="E14" s="227"/>
      <c r="F14" s="228"/>
      <c r="G14" s="152" t="s">
        <v>148</v>
      </c>
      <c r="H14" s="154" t="s">
        <v>190</v>
      </c>
    </row>
    <row r="15" spans="1:13" ht="14.45" customHeight="1">
      <c r="B15" s="226"/>
      <c r="C15" s="227"/>
      <c r="D15" s="227"/>
      <c r="E15" s="227"/>
      <c r="F15" s="228"/>
      <c r="G15" s="152" t="s">
        <v>149</v>
      </c>
      <c r="H15" s="153" t="s">
        <v>191</v>
      </c>
    </row>
    <row r="16" spans="1:13" ht="14.45" customHeight="1">
      <c r="B16" s="226"/>
      <c r="C16" s="227"/>
      <c r="D16" s="227"/>
      <c r="E16" s="227"/>
      <c r="F16" s="228"/>
      <c r="G16" s="152" t="s">
        <v>150</v>
      </c>
      <c r="H16" s="153" t="s">
        <v>192</v>
      </c>
    </row>
    <row r="17" spans="2:8" ht="30">
      <c r="B17" s="226"/>
      <c r="C17" s="227"/>
      <c r="D17" s="227"/>
      <c r="E17" s="227"/>
      <c r="F17" s="228"/>
      <c r="G17" s="155" t="s">
        <v>151</v>
      </c>
      <c r="H17" s="153" t="s">
        <v>192</v>
      </c>
    </row>
    <row r="18" spans="2:8" ht="14.45" customHeight="1">
      <c r="B18" s="226"/>
      <c r="C18" s="227"/>
      <c r="D18" s="227"/>
      <c r="E18" s="227"/>
      <c r="F18" s="228"/>
      <c r="G18" s="155" t="s">
        <v>152</v>
      </c>
      <c r="H18" s="153" t="s">
        <v>193</v>
      </c>
    </row>
    <row r="19" spans="2:8" ht="30">
      <c r="B19" s="226"/>
      <c r="C19" s="227"/>
      <c r="D19" s="227"/>
      <c r="E19" s="227"/>
      <c r="F19" s="228"/>
      <c r="G19" s="155" t="s">
        <v>153</v>
      </c>
      <c r="H19" s="153" t="s">
        <v>193</v>
      </c>
    </row>
    <row r="20" spans="2:8" ht="30">
      <c r="B20" s="226"/>
      <c r="C20" s="227"/>
      <c r="D20" s="227"/>
      <c r="E20" s="227"/>
      <c r="F20" s="228"/>
      <c r="G20" s="155" t="s">
        <v>154</v>
      </c>
      <c r="H20" s="153" t="s">
        <v>194</v>
      </c>
    </row>
    <row r="21" spans="2:8" ht="30">
      <c r="B21" s="226"/>
      <c r="C21" s="227"/>
      <c r="D21" s="227"/>
      <c r="E21" s="227"/>
      <c r="F21" s="228"/>
      <c r="G21" s="155" t="s">
        <v>155</v>
      </c>
      <c r="H21" s="153" t="s">
        <v>194</v>
      </c>
    </row>
    <row r="22" spans="2:8" ht="14.45" customHeight="1">
      <c r="B22" s="226"/>
      <c r="C22" s="227"/>
      <c r="D22" s="227"/>
      <c r="E22" s="227"/>
      <c r="F22" s="228"/>
      <c r="G22" s="155" t="s">
        <v>156</v>
      </c>
      <c r="H22" s="156" t="s">
        <v>195</v>
      </c>
    </row>
    <row r="23" spans="2:8" ht="30">
      <c r="B23" s="226"/>
      <c r="C23" s="227"/>
      <c r="D23" s="227"/>
      <c r="E23" s="227"/>
      <c r="F23" s="228"/>
      <c r="G23" s="155" t="s">
        <v>157</v>
      </c>
      <c r="H23" s="156" t="s">
        <v>193</v>
      </c>
    </row>
    <row r="24" spans="2:8" ht="14.45" customHeight="1">
      <c r="B24" s="226"/>
      <c r="C24" s="227"/>
      <c r="D24" s="227"/>
      <c r="E24" s="227"/>
      <c r="F24" s="228"/>
      <c r="G24" s="155" t="s">
        <v>158</v>
      </c>
      <c r="H24" s="156" t="s">
        <v>196</v>
      </c>
    </row>
    <row r="25" spans="2:8" ht="14.45" customHeight="1">
      <c r="B25" s="226"/>
      <c r="C25" s="227"/>
      <c r="D25" s="227"/>
      <c r="E25" s="227"/>
      <c r="F25" s="228"/>
      <c r="G25" s="155" t="s">
        <v>159</v>
      </c>
      <c r="H25" s="156" t="s">
        <v>196</v>
      </c>
    </row>
    <row r="26" spans="2:8" ht="30">
      <c r="B26" s="226"/>
      <c r="C26" s="227"/>
      <c r="D26" s="227"/>
      <c r="E26" s="227"/>
      <c r="F26" s="228"/>
      <c r="G26" s="155" t="s">
        <v>160</v>
      </c>
      <c r="H26" s="157" t="s">
        <v>197</v>
      </c>
    </row>
    <row r="27" spans="2:8" ht="28.5" customHeight="1">
      <c r="B27" s="226"/>
      <c r="C27" s="227"/>
      <c r="D27" s="227"/>
      <c r="E27" s="227"/>
      <c r="F27" s="228"/>
      <c r="G27" s="155" t="s">
        <v>161</v>
      </c>
      <c r="H27" s="154" t="s">
        <v>198</v>
      </c>
    </row>
    <row r="28" spans="2:8" ht="14.45" customHeight="1">
      <c r="B28" s="226"/>
      <c r="C28" s="227"/>
      <c r="D28" s="227"/>
      <c r="E28" s="227"/>
      <c r="F28" s="228"/>
      <c r="G28" s="155" t="s">
        <v>162</v>
      </c>
      <c r="H28" s="153" t="s">
        <v>199</v>
      </c>
    </row>
    <row r="29" spans="2:8" ht="28.5" customHeight="1">
      <c r="B29" s="226"/>
      <c r="C29" s="227"/>
      <c r="D29" s="227"/>
      <c r="E29" s="227"/>
      <c r="F29" s="228"/>
      <c r="G29" s="155" t="s">
        <v>163</v>
      </c>
      <c r="H29" s="154" t="s">
        <v>200</v>
      </c>
    </row>
    <row r="30" spans="2:8" ht="14.45" customHeight="1">
      <c r="B30" s="226"/>
      <c r="C30" s="227"/>
      <c r="D30" s="227"/>
      <c r="E30" s="227"/>
      <c r="F30" s="228"/>
      <c r="G30" s="155" t="s">
        <v>164</v>
      </c>
      <c r="H30" s="153" t="s">
        <v>201</v>
      </c>
    </row>
    <row r="31" spans="2:8" ht="43.5" customHeight="1">
      <c r="B31" s="229"/>
      <c r="C31" s="230"/>
      <c r="D31" s="230"/>
      <c r="E31" s="230"/>
      <c r="F31" s="231"/>
      <c r="G31" s="155" t="s">
        <v>165</v>
      </c>
      <c r="H31" s="158" t="s">
        <v>223</v>
      </c>
    </row>
    <row r="32" spans="2:8" ht="14.1" customHeight="1">
      <c r="B32" s="223" t="s">
        <v>167</v>
      </c>
      <c r="C32" s="224"/>
      <c r="D32" s="224"/>
      <c r="E32" s="224"/>
      <c r="F32" s="225"/>
      <c r="G32" s="159" t="s">
        <v>168</v>
      </c>
      <c r="H32" s="153" t="s">
        <v>202</v>
      </c>
    </row>
    <row r="33" spans="2:17" ht="14.45" customHeight="1">
      <c r="B33" s="226"/>
      <c r="C33" s="227"/>
      <c r="D33" s="227"/>
      <c r="E33" s="227"/>
      <c r="F33" s="228"/>
      <c r="G33" s="160" t="s">
        <v>169</v>
      </c>
      <c r="H33" s="153" t="s">
        <v>202</v>
      </c>
    </row>
    <row r="34" spans="2:17" ht="14.45" customHeight="1">
      <c r="B34" s="226"/>
      <c r="C34" s="227"/>
      <c r="D34" s="227"/>
      <c r="E34" s="227"/>
      <c r="F34" s="228"/>
      <c r="G34" s="161" t="s">
        <v>170</v>
      </c>
      <c r="H34" s="153" t="s">
        <v>166</v>
      </c>
    </row>
    <row r="35" spans="2:17" ht="14.1" customHeight="1">
      <c r="B35" s="226" t="s">
        <v>171</v>
      </c>
      <c r="C35" s="227"/>
      <c r="D35" s="227"/>
      <c r="E35" s="227"/>
      <c r="F35" s="228"/>
      <c r="G35" s="161" t="s">
        <v>172</v>
      </c>
      <c r="H35" s="153" t="s">
        <v>191</v>
      </c>
    </row>
    <row r="36" spans="2:17" ht="14.45" customHeight="1">
      <c r="B36" s="226"/>
      <c r="C36" s="227"/>
      <c r="D36" s="227"/>
      <c r="E36" s="227"/>
      <c r="F36" s="228"/>
      <c r="G36" s="161" t="s">
        <v>173</v>
      </c>
      <c r="H36" s="153" t="s">
        <v>191</v>
      </c>
    </row>
    <row r="37" spans="2:17" ht="14.1" customHeight="1">
      <c r="B37" s="217" t="s">
        <v>174</v>
      </c>
      <c r="C37" s="218"/>
      <c r="D37" s="218"/>
      <c r="E37" s="218"/>
      <c r="F37" s="219"/>
      <c r="G37" s="161" t="s">
        <v>175</v>
      </c>
      <c r="H37" s="162" t="s">
        <v>191</v>
      </c>
    </row>
    <row r="38" spans="2:17" ht="14.45" customHeight="1">
      <c r="B38" s="232"/>
      <c r="C38" s="233"/>
      <c r="D38" s="233"/>
      <c r="E38" s="233"/>
      <c r="F38" s="234"/>
      <c r="G38" s="163" t="s">
        <v>176</v>
      </c>
      <c r="H38" s="162" t="s">
        <v>191</v>
      </c>
    </row>
    <row r="39" spans="2:17" ht="14.45" customHeight="1">
      <c r="B39" s="232"/>
      <c r="C39" s="233"/>
      <c r="D39" s="233"/>
      <c r="E39" s="233"/>
      <c r="F39" s="234"/>
      <c r="G39" s="161" t="s">
        <v>177</v>
      </c>
      <c r="H39" s="162" t="s">
        <v>191</v>
      </c>
    </row>
    <row r="40" spans="2:17" ht="14.45" customHeight="1">
      <c r="B40" s="232"/>
      <c r="C40" s="233"/>
      <c r="D40" s="233"/>
      <c r="E40" s="233"/>
      <c r="F40" s="234"/>
      <c r="G40" s="161" t="s">
        <v>178</v>
      </c>
      <c r="H40" s="162" t="s">
        <v>191</v>
      </c>
    </row>
    <row r="41" spans="2:17" ht="14.45" customHeight="1">
      <c r="B41" s="220"/>
      <c r="C41" s="221"/>
      <c r="D41" s="221"/>
      <c r="E41" s="221"/>
      <c r="F41" s="222"/>
      <c r="G41" s="161" t="s">
        <v>179</v>
      </c>
      <c r="H41" s="162" t="s">
        <v>191</v>
      </c>
    </row>
    <row r="42" spans="2:17" ht="14.1" customHeight="1">
      <c r="B42" s="235" t="s">
        <v>180</v>
      </c>
      <c r="C42" s="236"/>
      <c r="D42" s="236"/>
      <c r="E42" s="236"/>
      <c r="F42" s="237"/>
      <c r="G42" s="161" t="s">
        <v>181</v>
      </c>
      <c r="H42" s="153" t="s">
        <v>191</v>
      </c>
    </row>
    <row r="43" spans="2:17" ht="14.1" customHeight="1">
      <c r="B43" s="238" t="s">
        <v>182</v>
      </c>
      <c r="C43" s="239"/>
      <c r="D43" s="239"/>
      <c r="E43" s="239"/>
      <c r="F43" s="240"/>
      <c r="G43" s="161" t="s">
        <v>183</v>
      </c>
      <c r="H43" s="153" t="s">
        <v>191</v>
      </c>
      <c r="M43" s="195"/>
    </row>
    <row r="44" spans="2:17" ht="27.95" customHeight="1">
      <c r="B44" s="217" t="s">
        <v>184</v>
      </c>
      <c r="C44" s="218"/>
      <c r="D44" s="218"/>
      <c r="E44" s="218"/>
      <c r="F44" s="219"/>
      <c r="G44" s="161" t="s">
        <v>185</v>
      </c>
      <c r="H44" s="154" t="s">
        <v>203</v>
      </c>
      <c r="L44" s="214"/>
      <c r="M44" s="215"/>
      <c r="N44" s="215"/>
      <c r="O44" s="215"/>
      <c r="P44" s="216"/>
      <c r="Q44" s="195"/>
    </row>
    <row r="45" spans="2:17" ht="30">
      <c r="B45" s="220"/>
      <c r="C45" s="221"/>
      <c r="D45" s="221"/>
      <c r="E45" s="221"/>
      <c r="F45" s="222"/>
      <c r="G45" s="161" t="s">
        <v>186</v>
      </c>
      <c r="H45" s="153" t="s">
        <v>191</v>
      </c>
    </row>
    <row r="46" spans="2:17" ht="27.95" customHeight="1">
      <c r="B46" s="217" t="s">
        <v>218</v>
      </c>
      <c r="C46" s="218"/>
      <c r="D46" s="218"/>
      <c r="E46" s="218"/>
      <c r="F46" s="219"/>
      <c r="G46" s="161" t="s">
        <v>219</v>
      </c>
      <c r="H46" s="153" t="s">
        <v>199</v>
      </c>
    </row>
    <row r="47" spans="2:17" ht="27.95" customHeight="1">
      <c r="B47" s="220" t="s">
        <v>224</v>
      </c>
      <c r="C47" s="221"/>
      <c r="D47" s="221"/>
      <c r="E47" s="221"/>
      <c r="F47" s="222"/>
      <c r="G47" s="161" t="s">
        <v>220</v>
      </c>
      <c r="H47" s="153" t="s">
        <v>199</v>
      </c>
    </row>
    <row r="48" spans="2:17">
      <c r="B48" s="3"/>
    </row>
    <row r="49" spans="2:8" ht="16.5">
      <c r="B49" s="186" t="s">
        <v>221</v>
      </c>
      <c r="C49" s="187"/>
      <c r="D49" s="187"/>
      <c r="E49" s="187"/>
      <c r="F49" s="187"/>
      <c r="G49" s="187"/>
      <c r="H49" s="187"/>
    </row>
    <row r="50" spans="2:8" ht="16.5">
      <c r="B50" s="188" t="s">
        <v>222</v>
      </c>
      <c r="C50" s="186"/>
      <c r="D50" s="186"/>
      <c r="E50" s="186"/>
      <c r="F50" s="186"/>
      <c r="G50" s="186"/>
      <c r="H50" s="186"/>
    </row>
  </sheetData>
  <sheetProtection algorithmName="SHA-512" hashValue="AIaFsV3nJ3NJ+fitvfo2MIPe6SDIIsMzY+VuM455lvy02DKPKodanRyRvX3qzgHMA2JbwzN5yKf4Ax8GIq2dZw==" saltValue="48xC686CBX7DUHSVSgAeSw==" spinCount="100000" sheet="1" objects="1" scenarios="1"/>
  <dataConsolidate/>
  <mergeCells count="14">
    <mergeCell ref="B5:G5"/>
    <mergeCell ref="B6:E6"/>
    <mergeCell ref="F6:H6"/>
    <mergeCell ref="F7:H7"/>
    <mergeCell ref="B44:F45"/>
    <mergeCell ref="L44:P44"/>
    <mergeCell ref="B46:F46"/>
    <mergeCell ref="B47:F47"/>
    <mergeCell ref="B10:F31"/>
    <mergeCell ref="B32:F34"/>
    <mergeCell ref="B35:F36"/>
    <mergeCell ref="B37:F41"/>
    <mergeCell ref="B42:F42"/>
    <mergeCell ref="B43:F43"/>
  </mergeCells>
  <hyperlinks>
    <hyperlink ref="B50" r:id="rId1" xr:uid="{C9C2C54C-117B-4622-9FE6-DA5C4C3D56EC}"/>
  </hyperlinks>
  <pageMargins left="0.7" right="0.7" top="0.75" bottom="0.75" header="0.3" footer="0.3"/>
  <pageSetup paperSize="8" scale="79" orientation="portrait" verticalDpi="12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d02a828-ffca-4385-a3a2-78d779c7b5d3" xsi:nil="true"/>
    <lcf76f155ced4ddcb4097134ff3c332f xmlns="de69b111-92fb-4ff9-8836-7fd15a8aaf2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EC2E770F4FD774EA49DDEC8D8D07DD2" ma:contentTypeVersion="13" ma:contentTypeDescription="Create a new document." ma:contentTypeScope="" ma:versionID="338ecddc37b441f3fade3d6b604c4d35">
  <xsd:schema xmlns:xsd="http://www.w3.org/2001/XMLSchema" xmlns:xs="http://www.w3.org/2001/XMLSchema" xmlns:p="http://schemas.microsoft.com/office/2006/metadata/properties" xmlns:ns2="de69b111-92fb-4ff9-8836-7fd15a8aaf22" xmlns:ns3="cd02a828-ffca-4385-a3a2-78d779c7b5d3" targetNamespace="http://schemas.microsoft.com/office/2006/metadata/properties" ma:root="true" ma:fieldsID="ef4f95ea5f7108273cbed55f117eb98c" ns2:_="" ns3:_="">
    <xsd:import namespace="de69b111-92fb-4ff9-8836-7fd15a8aaf22"/>
    <xsd:import namespace="cd02a828-ffca-4385-a3a2-78d779c7b5d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69b111-92fb-4ff9-8836-7fd15a8aaf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76cda76f-4329-454d-9340-9c7dd98b80bd"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d02a828-ffca-4385-a3a2-78d779c7b5d3"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fa0cf4c9-3843-4bc9-9ebd-aa5bf07f8efa}" ma:internalName="TaxCatchAll" ma:showField="CatchAllData" ma:web="cd02a828-ffca-4385-a3a2-78d779c7b5d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99CEB4-33D7-4AAD-B9E2-C115CA651CF5}">
  <ds:schemaRefs>
    <ds:schemaRef ds:uri="http://purl.org/dc/dcmitype/"/>
    <ds:schemaRef ds:uri="http://schemas.microsoft.com/office/2006/metadata/properties"/>
    <ds:schemaRef ds:uri="http://schemas.microsoft.com/office/2006/documentManagement/types"/>
    <ds:schemaRef ds:uri="http://purl.org/dc/elements/1.1/"/>
    <ds:schemaRef ds:uri="de69b111-92fb-4ff9-8836-7fd15a8aaf22"/>
    <ds:schemaRef ds:uri="http://purl.org/dc/terms/"/>
    <ds:schemaRef ds:uri="http://www.w3.org/XML/1998/namespace"/>
    <ds:schemaRef ds:uri="http://schemas.microsoft.com/office/infopath/2007/PartnerControls"/>
    <ds:schemaRef ds:uri="http://schemas.openxmlformats.org/package/2006/metadata/core-properties"/>
    <ds:schemaRef ds:uri="cd02a828-ffca-4385-a3a2-78d779c7b5d3"/>
  </ds:schemaRefs>
</ds:datastoreItem>
</file>

<file path=customXml/itemProps2.xml><?xml version="1.0" encoding="utf-8"?>
<ds:datastoreItem xmlns:ds="http://schemas.openxmlformats.org/officeDocument/2006/customXml" ds:itemID="{D48785CE-8310-4350-828C-8CAEEADCCE88}">
  <ds:schemaRefs>
    <ds:schemaRef ds:uri="http://schemas.microsoft.com/sharepoint/v3/contenttype/forms"/>
  </ds:schemaRefs>
</ds:datastoreItem>
</file>

<file path=customXml/itemProps3.xml><?xml version="1.0" encoding="utf-8"?>
<ds:datastoreItem xmlns:ds="http://schemas.openxmlformats.org/officeDocument/2006/customXml" ds:itemID="{E8F21A74-E9DA-46B3-A0EC-8CA110C199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69b111-92fb-4ff9-8836-7fd15a8aaf22"/>
    <ds:schemaRef ds:uri="cd02a828-ffca-4385-a3a2-78d779c7b5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64bc5ad-c2fb-416c-85c0-bc1369d16552}" enabled="1" method="Standard" siteId="{5f3f3cce-888a-441e-80e5-801cb4aabfb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Overview</vt:lpstr>
      <vt:lpstr>Environment</vt:lpstr>
      <vt:lpstr>People</vt:lpstr>
      <vt:lpstr>WHS</vt:lpstr>
      <vt:lpstr>GRI</vt:lpstr>
      <vt:lpstr>Environment!Print_Area</vt:lpstr>
      <vt:lpstr>GRI!Print_Area</vt:lpstr>
      <vt:lpstr>People!Print_Area</vt:lpstr>
      <vt:lpstr>WHS!Print_Area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Lucy Spenceley</dc:creator>
  <cp:keywords/>
  <dc:description/>
  <cp:lastModifiedBy>Lucy Spenceley</cp:lastModifiedBy>
  <cp:revision/>
  <cp:lastPrinted>2024-09-20T04:46:34Z</cp:lastPrinted>
  <dcterms:created xsi:type="dcterms:W3CDTF">2024-07-05T02:07:57Z</dcterms:created>
  <dcterms:modified xsi:type="dcterms:W3CDTF">2024-09-20T04:46:40Z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0x0101008EC2E770F4FD774EA49DDEC8D8D07DD2</vt:lpwstr>
  </property>
  <property fmtid="{D5CDD505-2E9C-101B-9397-08002B2CF9AE}" pid="3" name="MediaServiceImageTags">
    <vt:lpwstr/>
  </property>
</Properties>
</file>